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M:\Education\Exams\0-Examinations\Exams\2023\Fall 23\GHRM F23\"/>
    </mc:Choice>
  </mc:AlternateContent>
  <xr:revisionPtr revIDLastSave="0" documentId="8_{FED4A46E-782D-4065-BE3B-F7F5790C07BD}" xr6:coauthVersionLast="47" xr6:coauthVersionMax="47" xr10:uidLastSave="{00000000-0000-0000-0000-000000000000}"/>
  <bookViews>
    <workbookView xWindow="-120" yWindow="-120" windowWidth="29040" windowHeight="15840" tabRatio="784" xr2:uid="{00000000-000D-0000-FFFF-FFFF00000000}"/>
  </bookViews>
  <sheets>
    <sheet name="Q2" sheetId="46" r:id="rId1"/>
    <sheet name="Q3" sheetId="52" r:id="rId2"/>
    <sheet name="Q4" sheetId="47" r:id="rId3"/>
    <sheet name="Q5 Data" sheetId="54" r:id="rId4"/>
    <sheet name="Q5" sheetId="48" r:id="rId5"/>
    <sheet name="Q6" sheetId="50" r:id="rId6"/>
    <sheet name="Q7" sheetId="53" r:id="rId7"/>
    <sheet name="Q8" sheetId="51" r:id="rId8"/>
  </sheets>
  <definedNames>
    <definedName name="_Hlk111658526" localSheetId="6">'Q7'!$A$9</definedName>
    <definedName name="lamb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54" l="1"/>
  <c r="H50" i="54" s="1"/>
  <c r="E49" i="54"/>
  <c r="H49" i="54" s="1"/>
  <c r="E48" i="54"/>
  <c r="H48" i="54" s="1"/>
  <c r="G47" i="54"/>
  <c r="G51" i="54" s="1"/>
  <c r="E47" i="54"/>
  <c r="H47" i="54" s="1"/>
  <c r="E46" i="54"/>
  <c r="E51" i="54" s="1"/>
  <c r="E43" i="54"/>
  <c r="H43" i="54" s="1"/>
  <c r="E42" i="54"/>
  <c r="H42" i="54" s="1"/>
  <c r="H41" i="54"/>
  <c r="E41" i="54"/>
  <c r="E40" i="54"/>
  <c r="H40" i="54" s="1"/>
  <c r="E39" i="54"/>
  <c r="H39" i="54" s="1"/>
  <c r="E37" i="54"/>
  <c r="H37" i="54" s="1"/>
  <c r="H36" i="54"/>
  <c r="E36" i="54"/>
  <c r="E35" i="54"/>
  <c r="H35" i="54" s="1"/>
  <c r="E34" i="54"/>
  <c r="H34" i="54" s="1"/>
  <c r="E33" i="54"/>
  <c r="H33" i="54" s="1"/>
  <c r="H30" i="54"/>
  <c r="E30" i="54"/>
  <c r="E29" i="54"/>
  <c r="H29" i="54" s="1"/>
  <c r="E28" i="54"/>
  <c r="H28" i="54" s="1"/>
  <c r="G27" i="54"/>
  <c r="G44" i="54" s="1"/>
  <c r="E27" i="54"/>
  <c r="E44" i="54" s="1"/>
  <c r="E23" i="54"/>
  <c r="H23" i="54" s="1"/>
  <c r="E22" i="54"/>
  <c r="H22" i="54" s="1"/>
  <c r="H21" i="54"/>
  <c r="E21" i="54"/>
  <c r="E20" i="54"/>
  <c r="H20" i="54" s="1"/>
  <c r="G19" i="54"/>
  <c r="E19" i="54"/>
  <c r="H19" i="54" s="1"/>
  <c r="Q18" i="54"/>
  <c r="O18" i="54"/>
  <c r="O17" i="54"/>
  <c r="H17" i="54"/>
  <c r="E17" i="54"/>
  <c r="O16" i="54"/>
  <c r="G16" i="54"/>
  <c r="E16" i="54"/>
  <c r="H16" i="54" s="1"/>
  <c r="O15" i="54"/>
  <c r="G15" i="54"/>
  <c r="E15" i="54"/>
  <c r="H15" i="54" s="1"/>
  <c r="O14" i="54"/>
  <c r="G14" i="54"/>
  <c r="E14" i="54"/>
  <c r="H14" i="54" s="1"/>
  <c r="O13" i="54"/>
  <c r="H13" i="54"/>
  <c r="G13" i="54"/>
  <c r="E13" i="54"/>
  <c r="O12" i="54"/>
  <c r="O11" i="54"/>
  <c r="G11" i="54"/>
  <c r="E11" i="54"/>
  <c r="H11" i="54" s="1"/>
  <c r="O10" i="54"/>
  <c r="G10" i="54"/>
  <c r="H10" i="54" s="1"/>
  <c r="E10" i="54"/>
  <c r="O9" i="54"/>
  <c r="O8" i="54"/>
  <c r="G8" i="54"/>
  <c r="E8" i="54"/>
  <c r="O7" i="54"/>
  <c r="L7" i="54"/>
  <c r="L8" i="54" s="1"/>
  <c r="P6" i="54"/>
  <c r="P7" i="54" s="1"/>
  <c r="P8" i="54" s="1"/>
  <c r="P9" i="54" s="1"/>
  <c r="P10" i="54" s="1"/>
  <c r="P11" i="54" s="1"/>
  <c r="P12" i="54" s="1"/>
  <c r="P13" i="54" s="1"/>
  <c r="P14" i="54" s="1"/>
  <c r="P15" i="54" s="1"/>
  <c r="P16" i="54" s="1"/>
  <c r="P17" i="54" s="1"/>
  <c r="P18" i="54" s="1"/>
  <c r="O6" i="54"/>
  <c r="K6" i="54"/>
  <c r="O5" i="54"/>
  <c r="L9" i="54" l="1"/>
  <c r="K9" i="54"/>
  <c r="K7" i="54"/>
  <c r="R18" i="54"/>
  <c r="H46" i="54"/>
  <c r="H51" i="54" s="1"/>
  <c r="Q17" i="54"/>
  <c r="H27" i="54"/>
  <c r="H44" i="54" s="1"/>
  <c r="K8" i="54"/>
  <c r="H8" i="54"/>
  <c r="E24" i="54"/>
  <c r="E52" i="54" s="1"/>
  <c r="G24" i="54"/>
  <c r="G52" i="54" s="1"/>
  <c r="H52" i="54" l="1"/>
  <c r="H24" i="54"/>
  <c r="R17" i="54"/>
  <c r="Q16" i="54"/>
  <c r="L10" i="54"/>
  <c r="L11" i="54" l="1"/>
  <c r="K10" i="54"/>
  <c r="Q15" i="54"/>
  <c r="R16" i="54"/>
  <c r="L12" i="54" l="1"/>
  <c r="K12" i="54"/>
  <c r="R15" i="54"/>
  <c r="Q14" i="54"/>
  <c r="K11" i="54"/>
  <c r="R14" i="54" l="1"/>
  <c r="Q13" i="54"/>
  <c r="L13" i="54"/>
  <c r="L14" i="54" l="1"/>
  <c r="R13" i="54"/>
  <c r="S12" i="54"/>
  <c r="Q12" i="54"/>
  <c r="S13" i="54"/>
  <c r="K13" i="54"/>
  <c r="L15" i="54" l="1"/>
  <c r="K15" i="54" s="1"/>
  <c r="S14" i="54"/>
  <c r="R12" i="54"/>
  <c r="S11" i="54"/>
  <c r="Q11" i="54"/>
  <c r="K14" i="54"/>
  <c r="R11" i="54" l="1"/>
  <c r="S10" i="54"/>
  <c r="Q10" i="54"/>
  <c r="L16" i="54"/>
  <c r="K16" i="54"/>
  <c r="S15" i="54"/>
  <c r="L17" i="54" l="1"/>
  <c r="S16" i="54"/>
  <c r="Q9" i="54"/>
  <c r="S9" i="54"/>
  <c r="R10" i="54"/>
  <c r="K18" i="54" l="1"/>
  <c r="S17" i="54"/>
  <c r="R9" i="54"/>
  <c r="Q8" i="54"/>
  <c r="S8" i="54"/>
  <c r="K17" i="54"/>
  <c r="S7" i="54" l="1"/>
  <c r="Q7" i="54"/>
  <c r="R8" i="54"/>
  <c r="R7" i="54" l="1"/>
  <c r="Q6" i="54"/>
  <c r="S6" i="54"/>
  <c r="R6" i="54" l="1"/>
  <c r="Q5" i="54"/>
  <c r="R5" i="54" s="1"/>
  <c r="S5" i="54"/>
</calcChain>
</file>

<file path=xl/sharedStrings.xml><?xml version="1.0" encoding="utf-8"?>
<sst xmlns="http://schemas.openxmlformats.org/spreadsheetml/2006/main" count="253" uniqueCount="196">
  <si>
    <t>ANSWER</t>
  </si>
  <si>
    <t>(c)</t>
  </si>
  <si>
    <t>Question 5</t>
  </si>
  <si>
    <t>Question 2</t>
  </si>
  <si>
    <t>Services</t>
  </si>
  <si>
    <t>Question 4</t>
  </si>
  <si>
    <t>Question 6</t>
  </si>
  <si>
    <t>Question 8</t>
  </si>
  <si>
    <t>Question 7</t>
  </si>
  <si>
    <t>Question 3</t>
  </si>
  <si>
    <t>You have led a transition state analysis on high-risk, medium-risk, and low-risk chronic members in Periods 1, 2, and 3.  The analysis leads to the following observations in Period 1:</t>
  </si>
  <si>
    <t>Risk Members</t>
  </si>
  <si>
    <t>Cost Per Member Per Year (PMPY)</t>
  </si>
  <si>
    <t>Risk-Mix</t>
  </si>
  <si>
    <t>High</t>
  </si>
  <si>
    <t>Medium</t>
  </si>
  <si>
    <t>Low</t>
  </si>
  <si>
    <t>For Period 2, you observe that the risk-mix of high-risk members increased 100 basis points, while the low-risk members' risk-mix did not change. For Period 3, the risk-mix of low-risk members increased 200 basis points, while the high-risk members' risk-mix did not change.</t>
  </si>
  <si>
    <t>You are also given the following:</t>
  </si>
  <si>
    <t>(d)</t>
  </si>
  <si>
    <t>You are given the following on a different member cohort:</t>
  </si>
  <si>
    <t>Units per 1000</t>
  </si>
  <si>
    <t>Unit Cost</t>
  </si>
  <si>
    <t>Baseline</t>
  </si>
  <si>
    <t>Trend</t>
  </si>
  <si>
    <t>Actual</t>
  </si>
  <si>
    <r>
      <t>·</t>
    </r>
    <r>
      <rPr>
        <sz val="14"/>
        <color theme="1"/>
        <rFont val="Times New Roman"/>
        <family val="1"/>
      </rPr>
      <t>         There are no other categories of risk members</t>
    </r>
  </si>
  <si>
    <r>
      <t>·</t>
    </r>
    <r>
      <rPr>
        <sz val="14"/>
        <color theme="1"/>
        <rFont val="Times New Roman"/>
        <family val="1"/>
      </rPr>
      <t>         The cost PMPY remains the same from Period 1 to Period 2</t>
    </r>
  </si>
  <si>
    <r>
      <t>·</t>
    </r>
    <r>
      <rPr>
        <sz val="14"/>
        <color theme="1"/>
        <rFont val="Times New Roman"/>
        <family val="1"/>
      </rPr>
      <t>         From Period 2 to Period 3, the high-risk members cost PMPY decreased 10% while the low-risk members cost PMPY increased 10%</t>
    </r>
  </si>
  <si>
    <r>
      <t>(</t>
    </r>
    <r>
      <rPr>
        <i/>
        <sz val="14"/>
        <color theme="1"/>
        <rFont val="Times New Roman"/>
        <family val="1"/>
      </rPr>
      <t>2 points</t>
    </r>
    <r>
      <rPr>
        <sz val="14"/>
        <color theme="1"/>
        <rFont val="Times New Roman"/>
        <family val="1"/>
      </rPr>
      <t xml:space="preserve">) </t>
    </r>
    <r>
      <rPr>
        <i/>
        <sz val="14"/>
        <color theme="1"/>
        <rFont val="Times New Roman"/>
        <family val="1"/>
      </rPr>
      <t xml:space="preserve"> </t>
    </r>
    <r>
      <rPr>
        <sz val="14"/>
        <color theme="1"/>
        <rFont val="Times New Roman"/>
        <family val="1"/>
      </rPr>
      <t>Calculate the trend from Periods 1 to 2 and from Periods 2 to 3.  Show your work.</t>
    </r>
  </si>
  <si>
    <t>Two companies are merging.  The parent company uses Carrier A to provide health insurance.  The acquired company uses Carrier B to provide health insurance.</t>
  </si>
  <si>
    <t>You are given the following:</t>
  </si>
  <si>
    <t>Carrier</t>
  </si>
  <si>
    <t>Plan Design</t>
  </si>
  <si>
    <t>Subscriber Count</t>
  </si>
  <si>
    <t>Claims Per Employee Per Month (PEPM)</t>
  </si>
  <si>
    <t>Actuarial Value Without Account Funding</t>
  </si>
  <si>
    <t>A</t>
  </si>
  <si>
    <t>CDHP with HSA</t>
  </si>
  <si>
    <t>CDHP with HRA</t>
  </si>
  <si>
    <t>$694 excludes claims paid with HRA</t>
  </si>
  <si>
    <t>B</t>
  </si>
  <si>
    <t>PPO High</t>
  </si>
  <si>
    <t>PPO Core</t>
  </si>
  <si>
    <t>CDHP – Consumer Driven Health Plan</t>
  </si>
  <si>
    <t>HSA – Health Savings Account</t>
  </si>
  <si>
    <t>HRA – Health Reimbursement Account</t>
  </si>
  <si>
    <t>PPO – Preferred Provider Organization</t>
  </si>
  <si>
    <t>(a)</t>
  </si>
  <si>
    <r>
      <t>(</t>
    </r>
    <r>
      <rPr>
        <i/>
        <sz val="14"/>
        <color theme="1"/>
        <rFont val="Times New Roman"/>
        <family val="1"/>
      </rPr>
      <t>3 points</t>
    </r>
    <r>
      <rPr>
        <sz val="14"/>
        <color theme="1"/>
        <rFont val="Times New Roman"/>
        <family val="1"/>
      </rPr>
      <t>)  Calculate the claims PEPM if the parent company transitions all subscribers to Carrier A’s CDHP with HSA, using simplified underwriting. Show your work.</t>
    </r>
  </si>
  <si>
    <t>You have been asked to address concerns regarding the cost volatility of certain procedures in the insurer’s network of three hospitals.  Your first focus is cardiac stent procedures.</t>
  </si>
  <si>
    <t>You are given the following information for cardiac stent procedures:</t>
  </si>
  <si>
    <t>Hospital A</t>
  </si>
  <si>
    <t>Hospital B</t>
  </si>
  <si>
    <t>Hospital C</t>
  </si>
  <si>
    <t>Hospital D</t>
  </si>
  <si>
    <t>Hospital E</t>
  </si>
  <si>
    <t>Annual Admits</t>
  </si>
  <si>
    <t>Average Length of Stay (Days)</t>
  </si>
  <si>
    <t xml:space="preserve">Paid Cost per Day </t>
  </si>
  <si>
    <t>Member Coinsurance at Hospital</t>
  </si>
  <si>
    <t>(b)</t>
  </si>
  <si>
    <t>(i)                 Calculate a bundled payment for cardiac stent procedures.  Show your work.</t>
  </si>
  <si>
    <t xml:space="preserve">Your leadership has proposed a bundled payment to all five hospitals.  The CEO of Hospital C has threatened to terminate their contract with the insurer over this proposal.  </t>
  </si>
  <si>
    <t>You have been asked to evaluate the following actions to resolve the issue with Hospital C.</t>
  </si>
  <si>
    <t>Action</t>
  </si>
  <si>
    <t>Description</t>
  </si>
  <si>
    <t>Implement Tiered Payment System</t>
  </si>
  <si>
    <t>Tier Member Coinsurance at Hospital C</t>
  </si>
  <si>
    <t>Implement Shared Savings Arrangement</t>
  </si>
  <si>
    <t>Set a benchmark for cardiac stent procedures, and share 50% of the surplus or deficit with Hospital C</t>
  </si>
  <si>
    <t>Terminate Hospital C</t>
  </si>
  <si>
    <t>Hospital C becomes out-of-network where member coinsurance is increased. Allowed costs for Hospital C will increase 10%</t>
  </si>
  <si>
    <r>
      <t xml:space="preserve">(b)  </t>
    </r>
    <r>
      <rPr>
        <i/>
        <sz val="14"/>
        <color theme="1"/>
        <rFont val="Times New Roman"/>
        <family val="1"/>
      </rPr>
      <t xml:space="preserve"> (3 points)</t>
    </r>
  </si>
  <si>
    <r>
      <t>(d)   (</t>
    </r>
    <r>
      <rPr>
        <i/>
        <sz val="14"/>
        <color theme="1"/>
        <rFont val="Times New Roman"/>
        <family val="1"/>
      </rPr>
      <t>3 points</t>
    </r>
    <r>
      <rPr>
        <sz val="14"/>
        <color theme="1"/>
        <rFont val="Times New Roman"/>
        <family val="1"/>
      </rPr>
      <t>)  Calculate the member coinsurance or benchmark of each action in part c that would be required to generate the same savings as the bundled payment proposal.  Show your work.</t>
    </r>
  </si>
  <si>
    <t>An HMO plan sponsor wants you to propose reinsurance arrangements. This client provides you with accompanying claims data for annual medical claims in 2022. The only member cost sharing feature is copays, which the client would like to keep flat.</t>
  </si>
  <si>
    <t>The contracted rates for 2024 with network providers are currently under negotiation. Citing rising costs for supplies and general inflation, their initial demands are estimated to raise discounted average costs by approximately 15%.</t>
  </si>
  <si>
    <t>You are also given the following assumptions:</t>
  </si>
  <si>
    <r>
      <t>·</t>
    </r>
    <r>
      <rPr>
        <sz val="14"/>
        <color theme="1"/>
        <rFont val="Times New Roman"/>
        <family val="1"/>
      </rPr>
      <t>         Reinsurance profit load of 3% of premium</t>
    </r>
  </si>
  <si>
    <r>
      <t>·</t>
    </r>
    <r>
      <rPr>
        <sz val="14"/>
        <color theme="1"/>
        <rFont val="Times New Roman"/>
        <family val="1"/>
      </rPr>
      <t>         Reinsurance administrative cost of 2% of premium</t>
    </r>
  </si>
  <si>
    <r>
      <t>·</t>
    </r>
    <r>
      <rPr>
        <sz val="14"/>
        <color theme="1"/>
        <rFont val="Times New Roman"/>
        <family val="1"/>
      </rPr>
      <t>         Annual cost trend of 5%</t>
    </r>
  </si>
  <si>
    <r>
      <t>·</t>
    </r>
    <r>
      <rPr>
        <sz val="14"/>
        <color theme="1"/>
        <rFont val="Times New Roman"/>
        <family val="1"/>
      </rPr>
      <t>         Annual utilization trend of 1.5%</t>
    </r>
  </si>
  <si>
    <r>
      <t>·</t>
    </r>
    <r>
      <rPr>
        <sz val="14"/>
        <color theme="1"/>
        <rFont val="Times New Roman"/>
        <family val="1"/>
      </rPr>
      <t>         Constant frequency distribution by claim range</t>
    </r>
  </si>
  <si>
    <r>
      <t>(c)   (</t>
    </r>
    <r>
      <rPr>
        <i/>
        <sz val="14"/>
        <color theme="1"/>
        <rFont val="Times New Roman"/>
        <family val="1"/>
      </rPr>
      <t>3 points</t>
    </r>
    <r>
      <rPr>
        <sz val="14"/>
        <color theme="1"/>
        <rFont val="Times New Roman"/>
        <family val="1"/>
      </rPr>
      <t>)  Calculate expected costs for 2024 under each of your proposed reinsurance arrangements.  Show your work.</t>
    </r>
  </si>
  <si>
    <t>(ii)                 Calculate the reinsured and retained claims under each arrangement using 2022 claims.  Show your work.</t>
  </si>
  <si>
    <t>Company ABC offers two HDHPsto its employees.</t>
  </si>
  <si>
    <t>ABC wants to encourage greater employee enrollment in Plan A and is concerned about budget variations due to unexpected enrollment across plans.</t>
  </si>
  <si>
    <t>(i)                 Calculate the monthly employee payroll contribution for each of the following contribution approaches.  Show your work.</t>
  </si>
  <si>
    <t>1.      Defined benefit at 75% employer subsidy</t>
  </si>
  <si>
    <t>2.      Defined contribution at $150 employer subsidy</t>
  </si>
  <si>
    <r>
      <t>·</t>
    </r>
    <r>
      <rPr>
        <sz val="14"/>
        <color theme="1"/>
        <rFont val="Times New Roman"/>
        <family val="1"/>
      </rPr>
      <t>         Plan A has a monthly premium of $200.</t>
    </r>
  </si>
  <si>
    <r>
      <t>·</t>
    </r>
    <r>
      <rPr>
        <sz val="14"/>
        <color theme="1"/>
        <rFont val="Times New Roman"/>
        <family val="1"/>
      </rPr>
      <t>         Plan B has a monthly premium of $400 with richer benefits than Plan A.</t>
    </r>
  </si>
  <si>
    <r>
      <t xml:space="preserve">(d)   </t>
    </r>
    <r>
      <rPr>
        <i/>
        <sz val="14"/>
        <color theme="1"/>
        <rFont val="Times New Roman"/>
        <family val="1"/>
      </rPr>
      <t>(1 point)</t>
    </r>
  </si>
  <si>
    <t>Temporary Assistance for Needy Families (TANF)</t>
  </si>
  <si>
    <t>XYZ Insurance Company</t>
  </si>
  <si>
    <t>All MCOs</t>
  </si>
  <si>
    <t>Cohort Weight</t>
  </si>
  <si>
    <t>Condition (ERG) Factor</t>
  </si>
  <si>
    <t>Age/Gender Factor</t>
  </si>
  <si>
    <t>Short Cohort</t>
  </si>
  <si>
    <t>n/a</t>
  </si>
  <si>
    <t>Long Cohort</t>
  </si>
  <si>
    <t>TANF</t>
  </si>
  <si>
    <t>Supplemental Security Income (SSI) with Medicare</t>
  </si>
  <si>
    <t>Non-Medicaid</t>
  </si>
  <si>
    <t>07-01-2021 Capitation Rate Per Member Per Month (PMPM)</t>
  </si>
  <si>
    <t>Bid Risk Contingency PMPM</t>
  </si>
  <si>
    <t>Bid Admin PMPM</t>
  </si>
  <si>
    <t>Premium Tax PMPM</t>
  </si>
  <si>
    <t>Risk Adjustment Factor</t>
  </si>
  <si>
    <t>?</t>
  </si>
  <si>
    <r>
      <t>·</t>
    </r>
    <r>
      <rPr>
        <sz val="14"/>
        <color theme="1"/>
        <rFont val="Times New Roman"/>
        <family val="1"/>
      </rPr>
      <t xml:space="preserve">         Risk adjustment factors will be retrospectively applied to the capitation payments from 7/1/2021 forward. </t>
    </r>
  </si>
  <si>
    <r>
      <t>·</t>
    </r>
    <r>
      <rPr>
        <sz val="14"/>
        <color theme="1"/>
        <rFont val="Times New Roman"/>
        <family val="1"/>
      </rPr>
      <t>         “Phase-in” weights the condition-based score and the unadjusted capitation rate 80% and 20%, respectively.</t>
    </r>
  </si>
  <si>
    <r>
      <t>·</t>
    </r>
    <r>
      <rPr>
        <sz val="14"/>
        <color theme="1"/>
        <rFont val="Times New Roman"/>
        <family val="1"/>
      </rPr>
      <t>         Budget neutrality adjustment is 1.1.</t>
    </r>
  </si>
  <si>
    <r>
      <t>(</t>
    </r>
    <r>
      <rPr>
        <i/>
        <sz val="14"/>
        <color theme="1"/>
        <rFont val="Times New Roman"/>
        <family val="1"/>
      </rPr>
      <t>1 point</t>
    </r>
    <r>
      <rPr>
        <sz val="14"/>
        <color theme="1"/>
        <rFont val="Times New Roman"/>
        <family val="1"/>
      </rPr>
      <t>)  Calculate the total average risk score for XYZ Insurance Company.  Show your work.</t>
    </r>
  </si>
  <si>
    <r>
      <t>(</t>
    </r>
    <r>
      <rPr>
        <i/>
        <sz val="14"/>
        <color theme="1"/>
        <rFont val="Times New Roman"/>
        <family val="1"/>
      </rPr>
      <t>3 points</t>
    </r>
    <r>
      <rPr>
        <sz val="14"/>
        <color theme="1"/>
        <rFont val="Times New Roman"/>
        <family val="1"/>
      </rPr>
      <t xml:space="preserve">) </t>
    </r>
    <r>
      <rPr>
        <i/>
        <sz val="14"/>
        <color theme="1"/>
        <rFont val="Times New Roman"/>
        <family val="1"/>
      </rPr>
      <t xml:space="preserve"> </t>
    </r>
    <r>
      <rPr>
        <sz val="14"/>
        <color theme="1"/>
        <rFont val="Times New Roman"/>
        <family val="1"/>
      </rPr>
      <t>Calculate the risk adjusted capitation rates for XYZ Insurance Company.  Show your work.</t>
    </r>
  </si>
  <si>
    <t>Physician #1 Episode A</t>
  </si>
  <si>
    <t>Units</t>
  </si>
  <si>
    <t>Cost/Unit</t>
  </si>
  <si>
    <t>Office Visits</t>
  </si>
  <si>
    <t>Hemoglobin</t>
  </si>
  <si>
    <t>Daily Drugs</t>
  </si>
  <si>
    <t>Lipid Profile</t>
  </si>
  <si>
    <t>Physician #2 Episode B</t>
  </si>
  <si>
    <r>
      <t>(</t>
    </r>
    <r>
      <rPr>
        <i/>
        <sz val="14"/>
        <color theme="1"/>
        <rFont val="Times New Roman"/>
        <family val="1"/>
      </rPr>
      <t>1 point</t>
    </r>
    <r>
      <rPr>
        <sz val="14"/>
        <color theme="1"/>
        <rFont val="Times New Roman"/>
        <family val="1"/>
      </rPr>
      <t>)  Calculate the summary cost-profiles for each physician.  Show your work.</t>
    </r>
  </si>
  <si>
    <t>HMO 2022 Plan Cost</t>
  </si>
  <si>
    <t>Exposure (Member months):</t>
  </si>
  <si>
    <t>Annual Services per 1,000 Members</t>
  </si>
  <si>
    <t xml:space="preserve"> Average Discounted Cost per Service</t>
  </si>
  <si>
    <t>Gross PMPM Benefit Cost</t>
  </si>
  <si>
    <t xml:space="preserve">  Copay Amount</t>
  </si>
  <si>
    <t xml:space="preserve">  Value of Copay</t>
  </si>
  <si>
    <t>Net Benefit Cost PMPM</t>
  </si>
  <si>
    <t>Range of claims</t>
  </si>
  <si>
    <t>High End of Range of Claims</t>
  </si>
  <si>
    <t>Frequency</t>
  </si>
  <si>
    <t>Average Annual Net Claims</t>
  </si>
  <si>
    <t>Annual Net Benefit Cost</t>
  </si>
  <si>
    <t>Accumulated Frequency</t>
  </si>
  <si>
    <t>Accumulated Annual Net Benefit Cost</t>
  </si>
  <si>
    <t>Accumulated Monthly Net Benefit Cost</t>
  </si>
  <si>
    <t>Value of Net Benefit Cost in Excess of High End of Range</t>
  </si>
  <si>
    <t>(1)</t>
  </si>
  <si>
    <t>(2)</t>
  </si>
  <si>
    <t>(3)</t>
  </si>
  <si>
    <t>(4)</t>
  </si>
  <si>
    <t>(5)</t>
  </si>
  <si>
    <t>(6)</t>
  </si>
  <si>
    <t>I. Hospital Services</t>
  </si>
  <si>
    <t>A. Inpatient</t>
  </si>
  <si>
    <t>Medical</t>
  </si>
  <si>
    <t>Days</t>
  </si>
  <si>
    <t>Surgical</t>
  </si>
  <si>
    <t>Organ Transplant</t>
  </si>
  <si>
    <t>All Other</t>
  </si>
  <si>
    <t>Maternity</t>
  </si>
  <si>
    <t>Normal Delivery</t>
  </si>
  <si>
    <t>Premature Births</t>
  </si>
  <si>
    <t>Mental Health</t>
  </si>
  <si>
    <t>Substance Abuse</t>
  </si>
  <si>
    <t>Skilled Nursing</t>
  </si>
  <si>
    <t>B. Outpatient</t>
  </si>
  <si>
    <t>Emergency Room</t>
  </si>
  <si>
    <t>Cases</t>
  </si>
  <si>
    <t>Radiology</t>
  </si>
  <si>
    <t>Pathology</t>
  </si>
  <si>
    <t>Surgery</t>
  </si>
  <si>
    <t>Other Outpatient</t>
  </si>
  <si>
    <t>Subtotal</t>
  </si>
  <si>
    <t>II. Physician Services</t>
  </si>
  <si>
    <t>A. Physician Encounters</t>
  </si>
  <si>
    <t>Visits</t>
  </si>
  <si>
    <t>Consultations</t>
  </si>
  <si>
    <t>Immunizations</t>
  </si>
  <si>
    <t>Procedures</t>
  </si>
  <si>
    <t>B. Inpatient Visits</t>
  </si>
  <si>
    <t>C. Surgery</t>
  </si>
  <si>
    <t>Inpatient</t>
  </si>
  <si>
    <t>Outpatient</t>
  </si>
  <si>
    <t>D. Emergency Room</t>
  </si>
  <si>
    <t>E. Lab/X-ray</t>
  </si>
  <si>
    <t>F. Maternity</t>
  </si>
  <si>
    <t>G. Outpatient Mental Health</t>
  </si>
  <si>
    <t>H. Outpatient Substance Abuse</t>
  </si>
  <si>
    <t>I. Other</t>
  </si>
  <si>
    <t>III. Ancillary Services</t>
  </si>
  <si>
    <t>A. Ambulance</t>
  </si>
  <si>
    <t>B. Prescription Drugs</t>
  </si>
  <si>
    <t>Scripts</t>
  </si>
  <si>
    <t>C. Home Health</t>
  </si>
  <si>
    <t>D. Durable Medical Equipment</t>
  </si>
  <si>
    <t>E. Physical Therapy</t>
  </si>
  <si>
    <t>Total</t>
  </si>
  <si>
    <t>(i)  Verify if Per Member Per Month (PMPM) savings for the member cohort is equivalent on a utilization unit basis and cost basis.  Show your work.</t>
  </si>
  <si>
    <t>Cost of Care Adjustment to Parent Carrier</t>
  </si>
  <si>
    <r>
      <t xml:space="preserve">(e)  </t>
    </r>
    <r>
      <rPr>
        <i/>
        <sz val="14"/>
        <color theme="1"/>
        <rFont val="Times New Roman"/>
        <family val="1"/>
      </rPr>
      <t xml:space="preserve"> (2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</si>
</sst>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00000"/>
    <numFmt numFmtId="165" formatCode="#,##0.0"/>
  </numFmts>
  <fonts count="9" x14ac:knownFonts="1">
    <font>
      <sz val="11"/>
      <color theme="1"/>
      <name val="Calibri"/>
      <family val="2"/>
      <scheme val="minor"/>
    </font>
    <font>
      <sz val="12"/>
      <color theme="1"/>
      <name val="Times New Roman"/>
      <family val="1"/>
    </font>
    <font>
      <b/>
      <sz val="14"/>
      <color rgb="FF002060"/>
      <name val="Times New Roman"/>
      <family val="1"/>
    </font>
    <font>
      <sz val="14"/>
      <color theme="1"/>
      <name val="Calibri"/>
      <family val="2"/>
      <scheme val="minor"/>
    </font>
    <font>
      <sz val="14"/>
      <color theme="1"/>
      <name val="Symbol"/>
      <family val="1"/>
      <charset val="2"/>
    </font>
    <font>
      <sz val="14"/>
      <color theme="1"/>
      <name val="Times New Roman"/>
      <family val="1"/>
    </font>
    <font>
      <i/>
      <sz val="14"/>
      <color theme="1"/>
      <name val="Times New Roman"/>
      <family val="1"/>
    </font>
    <font>
      <b/>
      <sz val="14"/>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s>
  <cellStyleXfs count="1">
    <xf numFmtId="0" fontId="0" fillId="0" borderId="0"/>
  </cellStyleXfs>
  <cellXfs count="93">
    <xf numFmtId="0" fontId="0" fillId="0" borderId="0" xfId="0"/>
    <xf numFmtId="0" fontId="1" fillId="0" borderId="0" xfId="0" applyFont="1"/>
    <xf numFmtId="0" fontId="0" fillId="2" borderId="0" xfId="0" applyFill="1"/>
    <xf numFmtId="0" fontId="2" fillId="2" borderId="0" xfId="0" applyFont="1" applyFill="1"/>
    <xf numFmtId="0" fontId="3" fillId="2" borderId="0" xfId="0" applyFont="1" applyFill="1"/>
    <xf numFmtId="0" fontId="4" fillId="2" borderId="0" xfId="0" applyFont="1" applyFill="1" applyAlignment="1">
      <alignment horizontal="left" vertical="center" indent="10"/>
    </xf>
    <xf numFmtId="0" fontId="5" fillId="2" borderId="0" xfId="0" applyFont="1" applyFill="1" applyAlignment="1">
      <alignment vertical="center"/>
    </xf>
    <xf numFmtId="0" fontId="5" fillId="2" borderId="0" xfId="0" applyFont="1" applyFill="1" applyAlignment="1">
      <alignment horizontal="left" vertical="center" indent="10"/>
    </xf>
    <xf numFmtId="0" fontId="5" fillId="2" borderId="0" xfId="0" applyFont="1" applyFill="1" applyAlignment="1">
      <alignment horizontal="center" vertical="center" wrapText="1"/>
    </xf>
    <xf numFmtId="0" fontId="5" fillId="2" borderId="0" xfId="0" applyFont="1" applyFill="1"/>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5" fillId="2" borderId="0" xfId="0" applyFont="1" applyFill="1" applyAlignment="1">
      <alignment horizontal="left" vertical="center" indent="13"/>
    </xf>
    <xf numFmtId="0" fontId="5" fillId="2" borderId="0" xfId="0" applyFont="1" applyFill="1" applyAlignment="1">
      <alignment horizontal="left" vertical="center" indent="5"/>
    </xf>
    <xf numFmtId="6" fontId="5"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horizontal="left" vertical="center"/>
    </xf>
    <xf numFmtId="0" fontId="3" fillId="0" borderId="0" xfId="0" applyFont="1"/>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xf>
    <xf numFmtId="6" fontId="5" fillId="2" borderId="11" xfId="0" applyNumberFormat="1" applyFont="1" applyFill="1" applyBorder="1" applyAlignment="1">
      <alignment vertical="center"/>
    </xf>
    <xf numFmtId="9" fontId="5" fillId="2" borderId="12" xfId="0" applyNumberFormat="1" applyFont="1" applyFill="1" applyBorder="1" applyAlignment="1">
      <alignment vertical="center"/>
    </xf>
    <xf numFmtId="0" fontId="4" fillId="2" borderId="0" xfId="0" applyFont="1" applyFill="1" applyAlignment="1">
      <alignment horizontal="left" vertical="center" indent="8"/>
    </xf>
    <xf numFmtId="0" fontId="5" fillId="2" borderId="9" xfId="0" applyFont="1" applyFill="1" applyBorder="1" applyAlignment="1">
      <alignment vertical="center"/>
    </xf>
    <xf numFmtId="0" fontId="5" fillId="2" borderId="15" xfId="0" applyFont="1" applyFill="1" applyBorder="1" applyAlignment="1">
      <alignment vertical="center"/>
    </xf>
    <xf numFmtId="0" fontId="5" fillId="2" borderId="15" xfId="0" applyFont="1" applyFill="1" applyBorder="1" applyAlignment="1">
      <alignment vertical="center" wrapText="1"/>
    </xf>
    <xf numFmtId="0" fontId="5" fillId="2" borderId="16" xfId="0" applyFont="1" applyFill="1" applyBorder="1" applyAlignment="1">
      <alignment vertical="center" wrapText="1"/>
    </xf>
    <xf numFmtId="6" fontId="5" fillId="2" borderId="17" xfId="0" applyNumberFormat="1" applyFont="1" applyFill="1" applyBorder="1" applyAlignment="1">
      <alignment vertical="center"/>
    </xf>
    <xf numFmtId="0" fontId="5" fillId="2" borderId="17" xfId="0" applyFont="1" applyFill="1" applyBorder="1" applyAlignment="1">
      <alignment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6" fontId="5" fillId="2" borderId="1" xfId="0" applyNumberFormat="1" applyFont="1" applyFill="1" applyBorder="1" applyAlignment="1">
      <alignment vertical="center"/>
    </xf>
    <xf numFmtId="6" fontId="5" fillId="2" borderId="0" xfId="0" applyNumberFormat="1" applyFont="1" applyFill="1" applyAlignment="1">
      <alignment vertical="center"/>
    </xf>
    <xf numFmtId="9" fontId="5" fillId="2" borderId="0" xfId="0" applyNumberFormat="1" applyFont="1" applyFill="1" applyAlignment="1">
      <alignment vertical="center"/>
    </xf>
    <xf numFmtId="6" fontId="5" fillId="2" borderId="13" xfId="0" applyNumberFormat="1" applyFont="1" applyFill="1" applyBorder="1" applyAlignment="1">
      <alignment vertical="center"/>
    </xf>
    <xf numFmtId="9" fontId="5" fillId="2" borderId="8" xfId="0" applyNumberFormat="1" applyFont="1" applyFill="1" applyBorder="1" applyAlignment="1">
      <alignment vertical="center"/>
    </xf>
    <xf numFmtId="3" fontId="0" fillId="0" borderId="0" xfId="0" applyNumberFormat="1"/>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3" fontId="5" fillId="2" borderId="5" xfId="0" applyNumberFormat="1" applyFont="1" applyFill="1" applyBorder="1" applyAlignment="1">
      <alignment vertical="center" wrapText="1"/>
    </xf>
    <xf numFmtId="6" fontId="5" fillId="2" borderId="5" xfId="0" applyNumberFormat="1" applyFont="1" applyFill="1" applyBorder="1" applyAlignment="1">
      <alignment vertical="center" wrapText="1"/>
    </xf>
    <xf numFmtId="10" fontId="5" fillId="2" borderId="5" xfId="0" applyNumberFormat="1" applyFont="1" applyFill="1" applyBorder="1" applyAlignment="1">
      <alignment vertical="center" wrapText="1"/>
    </xf>
    <xf numFmtId="0" fontId="5" fillId="2" borderId="0" xfId="0" applyFont="1" applyFill="1" applyAlignment="1">
      <alignment vertical="center" wrapText="1"/>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lignment vertical="center"/>
    </xf>
    <xf numFmtId="9" fontId="5" fillId="2" borderId="1" xfId="0" applyNumberFormat="1" applyFont="1" applyFill="1" applyBorder="1" applyAlignment="1">
      <alignment vertical="center"/>
    </xf>
    <xf numFmtId="0" fontId="8" fillId="2" borderId="0" xfId="0" applyFont="1" applyFill="1"/>
    <xf numFmtId="0" fontId="5" fillId="2" borderId="14" xfId="0" applyFont="1" applyFill="1" applyBorder="1"/>
    <xf numFmtId="0" fontId="5" fillId="2" borderId="1" xfId="0" applyFont="1" applyFill="1" applyBorder="1"/>
    <xf numFmtId="0" fontId="5" fillId="2" borderId="18" xfId="0" applyFont="1" applyFill="1" applyBorder="1"/>
    <xf numFmtId="0" fontId="5" fillId="2" borderId="7" xfId="0" applyFont="1" applyFill="1" applyBorder="1"/>
    <xf numFmtId="0" fontId="7" fillId="2" borderId="6" xfId="0" applyFont="1" applyFill="1" applyBorder="1" applyAlignment="1">
      <alignment vertical="center"/>
    </xf>
    <xf numFmtId="3" fontId="5" fillId="2" borderId="0" xfId="0" applyNumberFormat="1" applyFont="1" applyFill="1" applyAlignment="1">
      <alignment vertical="center"/>
    </xf>
    <xf numFmtId="0" fontId="5" fillId="2" borderId="1" xfId="0" applyFont="1" applyFill="1" applyBorder="1" applyAlignment="1">
      <alignment vertical="center" wrapText="1"/>
    </xf>
    <xf numFmtId="0" fontId="5" fillId="2" borderId="8" xfId="0" applyFont="1" applyFill="1" applyBorder="1" applyAlignment="1">
      <alignment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horizontal="right" vertical="center"/>
    </xf>
    <xf numFmtId="6" fontId="5" fillId="2" borderId="5" xfId="0" applyNumberFormat="1" applyFont="1" applyFill="1" applyBorder="1" applyAlignment="1">
      <alignment horizontal="right" vertical="center" wrapText="1"/>
    </xf>
    <xf numFmtId="0" fontId="7" fillId="2" borderId="5"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7" fillId="2" borderId="22" xfId="0" applyFont="1" applyFill="1" applyBorder="1" applyAlignment="1">
      <alignment vertical="center" wrapText="1"/>
    </xf>
    <xf numFmtId="0" fontId="7" fillId="2" borderId="23" xfId="0" applyFont="1" applyFill="1" applyBorder="1" applyAlignment="1">
      <alignment horizontal="right" vertical="center" wrapText="1"/>
    </xf>
    <xf numFmtId="0" fontId="7" fillId="2" borderId="24" xfId="0" applyFont="1" applyFill="1" applyBorder="1" applyAlignment="1">
      <alignment horizontal="right" vertical="center" wrapText="1"/>
    </xf>
    <xf numFmtId="0" fontId="5" fillId="2" borderId="25" xfId="0" applyFont="1" applyFill="1" applyBorder="1" applyAlignment="1">
      <alignment vertical="center" wrapText="1"/>
    </xf>
    <xf numFmtId="6" fontId="5" fillId="2" borderId="26" xfId="0" applyNumberFormat="1" applyFont="1" applyFill="1" applyBorder="1" applyAlignment="1">
      <alignment horizontal="right" vertical="center" wrapText="1"/>
    </xf>
    <xf numFmtId="0" fontId="7" fillId="2" borderId="25" xfId="0" applyFont="1" applyFill="1" applyBorder="1" applyAlignment="1">
      <alignment vertical="center" wrapText="1"/>
    </xf>
    <xf numFmtId="0" fontId="7" fillId="2" borderId="26" xfId="0" applyFont="1" applyFill="1" applyBorder="1" applyAlignment="1">
      <alignment horizontal="right" vertical="center" wrapText="1"/>
    </xf>
    <xf numFmtId="0" fontId="5" fillId="2" borderId="27" xfId="0" applyFont="1" applyFill="1" applyBorder="1" applyAlignment="1">
      <alignment vertical="center" wrapText="1"/>
    </xf>
    <xf numFmtId="0" fontId="5" fillId="2" borderId="28" xfId="0" applyFont="1" applyFill="1" applyBorder="1" applyAlignment="1">
      <alignment horizontal="right" vertical="center" wrapText="1"/>
    </xf>
    <xf numFmtId="6" fontId="5" fillId="2" borderId="1" xfId="0" applyNumberFormat="1" applyFont="1" applyFill="1" applyBorder="1" applyAlignment="1">
      <alignment horizontal="right" vertical="center" wrapText="1"/>
    </xf>
    <xf numFmtId="0" fontId="0" fillId="0" borderId="0" xfId="0" applyAlignment="1">
      <alignment horizontal="right"/>
    </xf>
    <xf numFmtId="0" fontId="0" fillId="0" borderId="0" xfId="0" applyAlignment="1">
      <alignment horizontal="right" wrapText="1"/>
    </xf>
    <xf numFmtId="0" fontId="0" fillId="0" borderId="0" xfId="0" applyAlignment="1">
      <alignment horizontal="center"/>
    </xf>
    <xf numFmtId="0" fontId="0" fillId="0" borderId="0" xfId="0" applyAlignment="1">
      <alignment horizontal="center" wrapText="1"/>
    </xf>
    <xf numFmtId="0" fontId="0" fillId="0" borderId="0" xfId="0" quotePrefix="1" applyAlignment="1">
      <alignment horizontal="right"/>
    </xf>
    <xf numFmtId="3" fontId="0" fillId="0" borderId="0" xfId="0" applyNumberFormat="1" applyAlignment="1">
      <alignment horizontal="center"/>
    </xf>
    <xf numFmtId="164" fontId="0" fillId="0" borderId="0" xfId="0" applyNumberFormat="1"/>
    <xf numFmtId="2" fontId="0" fillId="0" borderId="0" xfId="0" applyNumberFormat="1"/>
    <xf numFmtId="4" fontId="0" fillId="0" borderId="0" xfId="0" applyNumberForma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65" fontId="0" fillId="0" borderId="0" xfId="0" applyNumberFormat="1"/>
    <xf numFmtId="0" fontId="0" fillId="0" borderId="0" xfId="0" applyAlignment="1">
      <alignment horizontal="left"/>
    </xf>
    <xf numFmtId="0" fontId="5" fillId="2" borderId="0" xfId="0" applyFont="1" applyFill="1" applyAlignment="1">
      <alignment horizontal="left" vertical="center" wrapText="1"/>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xf>
    <xf numFmtId="0" fontId="5" fillId="2" borderId="18" xfId="0" applyFont="1" applyFill="1" applyBorder="1" applyAlignment="1">
      <alignment vertical="center"/>
    </xf>
    <xf numFmtId="0" fontId="5" fillId="2" borderId="7"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tabSelected="1" workbookViewId="0"/>
  </sheetViews>
  <sheetFormatPr defaultRowHeight="15" x14ac:dyDescent="0.25"/>
  <cols>
    <col min="1" max="1" width="23.28515625" customWidth="1"/>
    <col min="2" max="2" width="17.85546875" customWidth="1"/>
    <col min="3" max="3" width="17.5703125" customWidth="1"/>
    <col min="4" max="4" width="15.85546875" customWidth="1"/>
  </cols>
  <sheetData>
    <row r="1" spans="1:18" ht="18.75" x14ac:dyDescent="0.3">
      <c r="A1" s="3" t="s">
        <v>3</v>
      </c>
      <c r="B1" s="4"/>
      <c r="C1" s="4"/>
      <c r="D1" s="4"/>
      <c r="E1" s="4"/>
      <c r="F1" s="4"/>
      <c r="G1" s="4"/>
      <c r="H1" s="4"/>
      <c r="I1" s="4"/>
      <c r="J1" s="4"/>
      <c r="K1" s="4"/>
      <c r="L1" s="4"/>
      <c r="M1" s="4"/>
      <c r="N1" s="4"/>
      <c r="O1" s="4"/>
      <c r="P1" s="2"/>
      <c r="Q1" s="2"/>
      <c r="R1" s="2"/>
    </row>
    <row r="2" spans="1:18" ht="18.75" x14ac:dyDescent="0.3">
      <c r="A2" s="6" t="s">
        <v>10</v>
      </c>
      <c r="B2" s="4"/>
      <c r="C2" s="4"/>
      <c r="D2" s="4"/>
      <c r="E2" s="4"/>
      <c r="F2" s="4"/>
      <c r="G2" s="4"/>
      <c r="H2" s="4"/>
      <c r="I2" s="4"/>
      <c r="J2" s="4"/>
      <c r="K2" s="4"/>
      <c r="L2" s="4"/>
      <c r="M2" s="4"/>
      <c r="N2" s="4"/>
      <c r="O2" s="4"/>
      <c r="P2" s="2"/>
      <c r="Q2" s="2"/>
      <c r="R2" s="2"/>
    </row>
    <row r="3" spans="1:18" ht="19.5" thickBot="1" x14ac:dyDescent="0.35">
      <c r="A3" s="6"/>
      <c r="B3" s="4"/>
      <c r="C3" s="4"/>
      <c r="D3" s="4"/>
      <c r="E3" s="4"/>
      <c r="F3" s="4"/>
      <c r="G3" s="4"/>
      <c r="H3" s="4"/>
      <c r="I3" s="4"/>
      <c r="J3" s="4"/>
      <c r="K3" s="4"/>
      <c r="L3" s="4"/>
      <c r="M3" s="4"/>
      <c r="N3" s="4"/>
      <c r="O3" s="4"/>
      <c r="P3" s="2"/>
      <c r="Q3" s="2"/>
      <c r="R3" s="2"/>
    </row>
    <row r="4" spans="1:18" ht="57" thickBot="1" x14ac:dyDescent="0.35">
      <c r="A4" s="18" t="s">
        <v>11</v>
      </c>
      <c r="B4" s="18" t="s">
        <v>12</v>
      </c>
      <c r="C4" s="19" t="s">
        <v>13</v>
      </c>
      <c r="D4" s="4"/>
      <c r="E4" s="4"/>
      <c r="F4" s="4"/>
      <c r="G4" s="4"/>
      <c r="H4" s="4"/>
      <c r="I4" s="4"/>
      <c r="J4" s="4"/>
      <c r="K4" s="4"/>
      <c r="L4" s="4"/>
      <c r="M4" s="4"/>
      <c r="N4" s="4"/>
      <c r="O4" s="4"/>
      <c r="P4" s="2"/>
      <c r="Q4" s="2"/>
      <c r="R4" s="2"/>
    </row>
    <row r="5" spans="1:18" ht="19.5" thickTop="1" x14ac:dyDescent="0.3">
      <c r="A5" s="20" t="s">
        <v>14</v>
      </c>
      <c r="B5" s="21">
        <v>50000</v>
      </c>
      <c r="C5" s="22">
        <v>0.05</v>
      </c>
      <c r="D5" s="4"/>
      <c r="E5" s="4"/>
      <c r="F5" s="4"/>
      <c r="G5" s="4"/>
      <c r="H5" s="4"/>
      <c r="I5" s="4"/>
      <c r="J5" s="4"/>
      <c r="K5" s="4"/>
      <c r="L5" s="4"/>
      <c r="M5" s="4"/>
      <c r="N5" s="4"/>
      <c r="O5" s="4"/>
      <c r="P5" s="2"/>
      <c r="Q5" s="2"/>
      <c r="R5" s="2"/>
    </row>
    <row r="6" spans="1:18" ht="18.75" x14ac:dyDescent="0.3">
      <c r="A6" s="20" t="s">
        <v>15</v>
      </c>
      <c r="B6" s="21">
        <v>5000</v>
      </c>
      <c r="C6" s="22">
        <v>0.55000000000000004</v>
      </c>
      <c r="D6" s="8"/>
      <c r="E6" s="4"/>
      <c r="F6" s="4"/>
      <c r="G6" s="4"/>
      <c r="H6" s="4"/>
      <c r="I6" s="4"/>
      <c r="J6" s="4"/>
      <c r="K6" s="4"/>
      <c r="L6" s="4"/>
      <c r="M6" s="4"/>
      <c r="N6" s="4"/>
      <c r="O6" s="4"/>
      <c r="P6" s="2"/>
      <c r="Q6" s="2"/>
      <c r="R6" s="2"/>
    </row>
    <row r="7" spans="1:18" ht="19.5" thickBot="1" x14ac:dyDescent="0.35">
      <c r="A7" s="30" t="s">
        <v>16</v>
      </c>
      <c r="B7" s="35">
        <v>500</v>
      </c>
      <c r="C7" s="36">
        <v>0.4</v>
      </c>
      <c r="D7" s="14"/>
      <c r="E7" s="4"/>
      <c r="F7" s="4"/>
      <c r="G7" s="4"/>
      <c r="H7" s="4"/>
      <c r="I7" s="4"/>
      <c r="J7" s="4"/>
      <c r="K7" s="4"/>
      <c r="L7" s="4"/>
      <c r="M7" s="4"/>
      <c r="N7" s="4"/>
      <c r="O7" s="4"/>
      <c r="P7" s="2"/>
      <c r="Q7" s="2"/>
      <c r="R7" s="2"/>
    </row>
    <row r="8" spans="1:18" ht="18.75" x14ac:dyDescent="0.3">
      <c r="A8" s="6"/>
      <c r="B8" s="33"/>
      <c r="C8" s="34"/>
      <c r="D8" s="14"/>
      <c r="E8" s="4"/>
      <c r="F8" s="4"/>
      <c r="G8" s="4"/>
      <c r="H8" s="4"/>
      <c r="I8" s="4"/>
      <c r="J8" s="4"/>
      <c r="K8" s="4"/>
      <c r="L8" s="4"/>
      <c r="M8" s="4"/>
      <c r="N8" s="4"/>
      <c r="O8" s="4"/>
      <c r="P8" s="2"/>
      <c r="Q8" s="2"/>
      <c r="R8" s="2"/>
    </row>
    <row r="9" spans="1:18" ht="37.5" customHeight="1" x14ac:dyDescent="0.25">
      <c r="A9" s="87" t="s">
        <v>17</v>
      </c>
      <c r="B9" s="87"/>
      <c r="C9" s="87"/>
      <c r="D9" s="87"/>
      <c r="E9" s="87"/>
      <c r="F9" s="87"/>
      <c r="G9" s="87"/>
      <c r="H9" s="87"/>
      <c r="I9" s="87"/>
      <c r="J9" s="87"/>
      <c r="K9" s="87"/>
      <c r="L9" s="87"/>
      <c r="M9" s="87"/>
      <c r="N9" s="87"/>
      <c r="O9" s="87"/>
      <c r="P9" s="87"/>
      <c r="Q9" s="87"/>
      <c r="R9" s="87"/>
    </row>
    <row r="10" spans="1:18" ht="18.75" x14ac:dyDescent="0.3">
      <c r="A10" s="6"/>
      <c r="B10" s="4"/>
      <c r="C10" s="14"/>
      <c r="D10" s="14"/>
      <c r="E10" s="4"/>
      <c r="F10" s="4"/>
      <c r="G10" s="4"/>
      <c r="H10" s="4"/>
      <c r="I10" s="4"/>
      <c r="J10" s="4"/>
      <c r="K10" s="4"/>
      <c r="L10" s="4"/>
      <c r="M10" s="4"/>
      <c r="N10" s="4"/>
      <c r="O10" s="4"/>
      <c r="P10" s="2"/>
      <c r="Q10" s="2"/>
      <c r="R10" s="2"/>
    </row>
    <row r="11" spans="1:18" ht="18.75" x14ac:dyDescent="0.3">
      <c r="A11" s="6" t="s">
        <v>18</v>
      </c>
      <c r="B11" s="4"/>
      <c r="C11" s="14"/>
      <c r="D11" s="14"/>
      <c r="E11" s="4"/>
      <c r="F11" s="4"/>
      <c r="G11" s="4"/>
      <c r="H11" s="4"/>
      <c r="I11" s="4"/>
      <c r="J11" s="4"/>
      <c r="K11" s="4"/>
      <c r="L11" s="4"/>
      <c r="M11" s="4"/>
      <c r="N11" s="4"/>
      <c r="O11" s="4"/>
      <c r="P11" s="2"/>
      <c r="Q11" s="2"/>
      <c r="R11" s="2"/>
    </row>
    <row r="12" spans="1:18" ht="18.75" x14ac:dyDescent="0.3">
      <c r="A12" s="6"/>
      <c r="B12" s="4"/>
      <c r="C12" s="14"/>
      <c r="D12" s="14"/>
      <c r="E12" s="4"/>
      <c r="F12" s="4"/>
      <c r="G12" s="4"/>
      <c r="H12" s="4"/>
      <c r="I12" s="4"/>
      <c r="J12" s="4"/>
      <c r="K12" s="4"/>
      <c r="L12" s="4"/>
      <c r="M12" s="4"/>
      <c r="N12" s="4"/>
      <c r="O12" s="4"/>
      <c r="P12" s="2"/>
      <c r="Q12" s="2"/>
      <c r="R12" s="2"/>
    </row>
    <row r="13" spans="1:18" ht="18.75" x14ac:dyDescent="0.3">
      <c r="A13" s="23" t="s">
        <v>26</v>
      </c>
      <c r="B13" s="4"/>
      <c r="C13" s="4"/>
      <c r="D13" s="4"/>
      <c r="E13" s="4"/>
      <c r="F13" s="4"/>
      <c r="G13" s="4"/>
      <c r="H13" s="4"/>
      <c r="I13" s="4"/>
      <c r="J13" s="4"/>
      <c r="K13" s="4"/>
      <c r="L13" s="4"/>
      <c r="M13" s="4"/>
      <c r="N13" s="4"/>
      <c r="O13" s="4"/>
      <c r="P13" s="2"/>
      <c r="Q13" s="2"/>
      <c r="R13" s="2"/>
    </row>
    <row r="14" spans="1:18" ht="18.75" x14ac:dyDescent="0.3">
      <c r="A14" s="23" t="s">
        <v>27</v>
      </c>
      <c r="B14" s="4"/>
      <c r="C14" s="4"/>
      <c r="D14" s="4"/>
      <c r="E14" s="4"/>
      <c r="F14" s="4"/>
      <c r="G14" s="4"/>
      <c r="H14" s="4"/>
      <c r="I14" s="4"/>
      <c r="J14" s="4"/>
      <c r="K14" s="4"/>
      <c r="L14" s="4"/>
      <c r="M14" s="4"/>
      <c r="N14" s="4"/>
      <c r="O14" s="4"/>
      <c r="P14" s="2"/>
      <c r="Q14" s="2"/>
      <c r="R14" s="2"/>
    </row>
    <row r="15" spans="1:18" ht="18.75" x14ac:dyDescent="0.3">
      <c r="A15" s="23" t="s">
        <v>28</v>
      </c>
      <c r="B15" s="4"/>
      <c r="C15" s="4"/>
      <c r="D15" s="4"/>
      <c r="E15" s="4"/>
      <c r="F15" s="4"/>
      <c r="G15" s="4"/>
      <c r="H15" s="4"/>
      <c r="I15" s="4"/>
      <c r="J15" s="4"/>
      <c r="K15" s="4"/>
      <c r="L15" s="4"/>
      <c r="M15" s="4"/>
      <c r="N15" s="4"/>
      <c r="O15" s="4"/>
      <c r="P15" s="2"/>
      <c r="Q15" s="2"/>
      <c r="R15" s="2"/>
    </row>
    <row r="16" spans="1:18" ht="18.75" x14ac:dyDescent="0.3">
      <c r="A16" s="6"/>
      <c r="B16" s="4"/>
      <c r="C16" s="4"/>
      <c r="D16" s="4"/>
      <c r="E16" s="4"/>
      <c r="F16" s="4"/>
      <c r="G16" s="4"/>
      <c r="H16" s="4"/>
      <c r="I16" s="4"/>
      <c r="J16" s="4"/>
      <c r="K16" s="4"/>
      <c r="L16" s="4"/>
      <c r="M16" s="4"/>
      <c r="N16" s="4"/>
      <c r="O16" s="4"/>
      <c r="P16" s="2"/>
      <c r="Q16" s="2"/>
      <c r="R16" s="2"/>
    </row>
    <row r="17" spans="1:18" ht="18.75" x14ac:dyDescent="0.3">
      <c r="A17" s="13" t="s">
        <v>19</v>
      </c>
      <c r="B17" s="13" t="s">
        <v>29</v>
      </c>
      <c r="C17" s="4"/>
      <c r="D17" s="4"/>
      <c r="E17" s="4"/>
      <c r="F17" s="4"/>
      <c r="G17" s="4"/>
      <c r="H17" s="4"/>
      <c r="I17" s="4"/>
      <c r="J17" s="4"/>
      <c r="K17" s="4"/>
      <c r="L17" s="4"/>
      <c r="M17" s="4"/>
      <c r="N17" s="4"/>
      <c r="O17" s="4"/>
      <c r="P17" s="2"/>
      <c r="Q17" s="2"/>
      <c r="R17" s="2"/>
    </row>
    <row r="18" spans="1:18" ht="18.75" x14ac:dyDescent="0.3">
      <c r="A18" s="4"/>
      <c r="B18" s="4"/>
      <c r="C18" s="4"/>
      <c r="D18" s="4"/>
      <c r="E18" s="4"/>
      <c r="F18" s="4"/>
      <c r="G18" s="4"/>
      <c r="H18" s="4"/>
      <c r="I18" s="4"/>
      <c r="J18" s="4"/>
      <c r="K18" s="4"/>
      <c r="L18" s="4"/>
      <c r="M18" s="4"/>
      <c r="N18" s="4"/>
      <c r="O18" s="4"/>
      <c r="P18" s="2"/>
      <c r="Q18" s="2"/>
      <c r="R18" s="2"/>
    </row>
    <row r="19" spans="1:18" ht="18.75" x14ac:dyDescent="0.3">
      <c r="A19" s="6" t="s">
        <v>20</v>
      </c>
      <c r="B19" s="4"/>
      <c r="C19" s="4"/>
      <c r="D19" s="4"/>
      <c r="E19" s="4"/>
      <c r="F19" s="4"/>
      <c r="G19" s="4"/>
      <c r="H19" s="4"/>
      <c r="I19" s="4"/>
      <c r="J19" s="4"/>
      <c r="K19" s="4"/>
      <c r="L19" s="4"/>
      <c r="M19" s="4"/>
      <c r="N19" s="4"/>
      <c r="O19" s="4"/>
      <c r="P19" s="2"/>
      <c r="Q19" s="2"/>
      <c r="R19" s="2"/>
    </row>
    <row r="20" spans="1:18" ht="19.5" thickBot="1" x14ac:dyDescent="0.35">
      <c r="A20" s="6"/>
      <c r="B20" s="4"/>
      <c r="C20" s="4"/>
      <c r="D20" s="4"/>
      <c r="E20" s="4"/>
      <c r="F20" s="4"/>
      <c r="G20" s="4"/>
      <c r="H20" s="4"/>
      <c r="I20" s="4"/>
      <c r="J20" s="4"/>
      <c r="K20" s="4"/>
      <c r="L20" s="4"/>
      <c r="M20" s="4"/>
      <c r="N20" s="4"/>
      <c r="O20" s="4"/>
      <c r="P20" s="2"/>
      <c r="Q20" s="2"/>
      <c r="R20" s="2"/>
    </row>
    <row r="21" spans="1:18" ht="19.5" thickBot="1" x14ac:dyDescent="0.35">
      <c r="A21" s="24"/>
      <c r="B21" s="25"/>
      <c r="C21" s="26" t="s">
        <v>21</v>
      </c>
      <c r="D21" s="27" t="s">
        <v>22</v>
      </c>
      <c r="E21" s="4"/>
      <c r="F21" s="4"/>
      <c r="G21" s="4"/>
      <c r="H21" s="4"/>
      <c r="I21" s="4"/>
      <c r="J21" s="4"/>
      <c r="K21" s="4"/>
      <c r="L21" s="4"/>
      <c r="M21" s="4"/>
      <c r="N21" s="4"/>
      <c r="O21" s="4"/>
      <c r="P21" s="2"/>
      <c r="Q21" s="2"/>
      <c r="R21" s="2"/>
    </row>
    <row r="22" spans="1:18" ht="19.5" thickTop="1" x14ac:dyDescent="0.3">
      <c r="A22" s="20"/>
      <c r="B22" s="6" t="s">
        <v>23</v>
      </c>
      <c r="C22" s="6">
        <v>100</v>
      </c>
      <c r="D22" s="28">
        <v>8000</v>
      </c>
      <c r="E22" s="4"/>
      <c r="F22" s="4"/>
      <c r="G22" s="4"/>
      <c r="H22" s="4"/>
      <c r="I22" s="4"/>
      <c r="J22" s="4"/>
      <c r="K22" s="4"/>
      <c r="L22" s="4"/>
      <c r="M22" s="4"/>
      <c r="N22" s="4"/>
      <c r="O22" s="4"/>
      <c r="P22" s="2"/>
      <c r="Q22" s="2"/>
      <c r="R22" s="2"/>
    </row>
    <row r="23" spans="1:18" ht="18.75" x14ac:dyDescent="0.3">
      <c r="A23" s="20"/>
      <c r="B23" s="6" t="s">
        <v>24</v>
      </c>
      <c r="C23" s="6">
        <v>1.05</v>
      </c>
      <c r="D23" s="29">
        <v>1.1000000000000001</v>
      </c>
      <c r="E23" s="4"/>
      <c r="F23" s="4"/>
      <c r="G23" s="4"/>
      <c r="H23" s="4"/>
      <c r="I23" s="4"/>
      <c r="J23" s="4"/>
      <c r="K23" s="4"/>
      <c r="L23" s="4"/>
      <c r="M23" s="4"/>
      <c r="N23" s="4"/>
      <c r="O23" s="4"/>
      <c r="P23" s="2"/>
      <c r="Q23" s="2"/>
      <c r="R23" s="2"/>
    </row>
    <row r="24" spans="1:18" ht="19.5" thickBot="1" x14ac:dyDescent="0.35">
      <c r="A24" s="30"/>
      <c r="B24" s="31" t="s">
        <v>25</v>
      </c>
      <c r="C24" s="31">
        <v>99</v>
      </c>
      <c r="D24" s="32">
        <v>8800</v>
      </c>
      <c r="E24" s="4"/>
      <c r="F24" s="4"/>
      <c r="G24" s="4"/>
      <c r="H24" s="4"/>
      <c r="I24" s="4"/>
      <c r="J24" s="4"/>
      <c r="K24" s="4"/>
      <c r="L24" s="4"/>
      <c r="M24" s="4"/>
      <c r="N24" s="4"/>
      <c r="O24" s="4"/>
      <c r="P24" s="2"/>
      <c r="Q24" s="2"/>
      <c r="R24" s="2"/>
    </row>
    <row r="25" spans="1:18" ht="18.75" x14ac:dyDescent="0.3">
      <c r="A25" s="6"/>
      <c r="B25" s="4"/>
      <c r="C25" s="4"/>
      <c r="D25" s="4"/>
      <c r="E25" s="4"/>
      <c r="F25" s="4"/>
      <c r="G25" s="4"/>
      <c r="H25" s="4"/>
      <c r="I25" s="4"/>
      <c r="J25" s="4"/>
      <c r="K25" s="4"/>
      <c r="L25" s="4"/>
      <c r="M25" s="4"/>
      <c r="N25" s="4"/>
      <c r="O25" s="4"/>
      <c r="P25" s="2"/>
      <c r="Q25" s="2"/>
      <c r="R25" s="2"/>
    </row>
    <row r="26" spans="1:18" ht="18.75" x14ac:dyDescent="0.3">
      <c r="A26" s="13" t="s">
        <v>195</v>
      </c>
      <c r="B26" s="13"/>
      <c r="C26" s="4"/>
      <c r="D26" s="4"/>
      <c r="E26" s="4"/>
      <c r="F26" s="4"/>
      <c r="G26" s="4"/>
      <c r="H26" s="4"/>
      <c r="I26" s="4"/>
      <c r="J26" s="4"/>
      <c r="K26" s="4"/>
      <c r="L26" s="4"/>
      <c r="M26" s="4"/>
      <c r="N26" s="4"/>
      <c r="O26" s="4"/>
      <c r="P26" s="2"/>
      <c r="Q26" s="2"/>
      <c r="R26" s="2"/>
    </row>
    <row r="27" spans="1:18" ht="18.75" x14ac:dyDescent="0.3">
      <c r="A27" s="13"/>
      <c r="B27" s="13" t="s">
        <v>193</v>
      </c>
      <c r="C27" s="4"/>
      <c r="D27" s="4"/>
      <c r="E27" s="4"/>
      <c r="F27" s="4"/>
      <c r="G27" s="4"/>
      <c r="H27" s="4"/>
      <c r="I27" s="4"/>
      <c r="J27" s="4"/>
      <c r="K27" s="4"/>
      <c r="L27" s="4"/>
      <c r="M27" s="4"/>
      <c r="N27" s="4"/>
      <c r="O27" s="4"/>
      <c r="P27" s="2"/>
      <c r="Q27" s="2"/>
      <c r="R27" s="2"/>
    </row>
    <row r="28" spans="1:18" ht="15.75" x14ac:dyDescent="0.25">
      <c r="A28" s="1" t="s">
        <v>0</v>
      </c>
    </row>
  </sheetData>
  <mergeCells count="1">
    <mergeCell ref="A9:R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61715-3599-4BB3-B4E5-912402F5A1B1}">
  <dimension ref="A1:P19"/>
  <sheetViews>
    <sheetView workbookViewId="0">
      <selection activeCell="F7" sqref="F7"/>
    </sheetView>
  </sheetViews>
  <sheetFormatPr defaultRowHeight="15" x14ac:dyDescent="0.25"/>
  <cols>
    <col min="1" max="1" width="23.28515625" customWidth="1"/>
    <col min="2" max="2" width="17.85546875" customWidth="1"/>
    <col min="3" max="3" width="17.5703125" customWidth="1"/>
    <col min="4" max="4" width="22.42578125" customWidth="1"/>
    <col min="5" max="5" width="21.7109375" customWidth="1"/>
    <col min="6" max="6" width="18.28515625" customWidth="1"/>
  </cols>
  <sheetData>
    <row r="1" spans="1:16" ht="18.75" x14ac:dyDescent="0.3">
      <c r="A1" s="3" t="s">
        <v>9</v>
      </c>
      <c r="B1" s="2"/>
      <c r="C1" s="2"/>
      <c r="D1" s="2"/>
      <c r="E1" s="2"/>
      <c r="F1" s="2"/>
      <c r="G1" s="2"/>
      <c r="H1" s="2"/>
      <c r="I1" s="2"/>
      <c r="J1" s="2"/>
      <c r="K1" s="2"/>
      <c r="L1" s="2"/>
      <c r="M1" s="2"/>
      <c r="N1" s="2"/>
      <c r="O1" s="2"/>
      <c r="P1" s="2"/>
    </row>
    <row r="2" spans="1:16" ht="18.75" x14ac:dyDescent="0.3">
      <c r="A2" s="6" t="s">
        <v>30</v>
      </c>
      <c r="B2" s="4"/>
      <c r="C2" s="4"/>
      <c r="D2" s="4"/>
      <c r="E2" s="4"/>
      <c r="F2" s="4"/>
      <c r="G2" s="4"/>
      <c r="H2" s="4"/>
      <c r="I2" s="4"/>
      <c r="J2" s="4"/>
      <c r="K2" s="4"/>
      <c r="L2" s="4"/>
      <c r="M2" s="2"/>
      <c r="N2" s="2"/>
      <c r="O2" s="2"/>
      <c r="P2" s="2"/>
    </row>
    <row r="3" spans="1:16" ht="18.75" x14ac:dyDescent="0.3">
      <c r="A3" s="6"/>
      <c r="B3" s="4"/>
      <c r="C3" s="4"/>
      <c r="D3" s="4"/>
      <c r="E3" s="4"/>
      <c r="F3" s="4"/>
      <c r="G3" s="4"/>
      <c r="H3" s="4"/>
      <c r="I3" s="4"/>
      <c r="J3" s="4"/>
      <c r="K3" s="4"/>
      <c r="L3" s="4"/>
      <c r="M3" s="2"/>
      <c r="N3" s="2"/>
      <c r="O3" s="2"/>
      <c r="P3" s="2"/>
    </row>
    <row r="4" spans="1:16" ht="18.75" x14ac:dyDescent="0.3">
      <c r="A4" s="6" t="s">
        <v>31</v>
      </c>
      <c r="B4" s="4"/>
      <c r="C4" s="4"/>
      <c r="D4" s="4"/>
      <c r="E4" s="4"/>
      <c r="F4" s="4"/>
      <c r="G4" s="4"/>
      <c r="H4" s="4"/>
      <c r="I4" s="4"/>
      <c r="J4" s="4"/>
      <c r="K4" s="4"/>
      <c r="L4" s="4"/>
      <c r="M4" s="2"/>
      <c r="N4" s="2"/>
      <c r="O4" s="2"/>
      <c r="P4" s="2"/>
    </row>
    <row r="5" spans="1:16" ht="19.5" thickBot="1" x14ac:dyDescent="0.35">
      <c r="A5" s="6"/>
      <c r="B5" s="4"/>
      <c r="C5" s="4"/>
      <c r="D5" s="4"/>
      <c r="E5" s="4"/>
      <c r="F5" s="4"/>
      <c r="G5" s="4"/>
      <c r="H5" s="4"/>
      <c r="I5" s="4"/>
      <c r="J5" s="4"/>
      <c r="K5" s="4"/>
      <c r="L5" s="4"/>
      <c r="M5" s="2"/>
      <c r="N5" s="2"/>
      <c r="O5" s="2"/>
      <c r="P5" s="2"/>
    </row>
    <row r="6" spans="1:16" ht="57" thickBot="1" x14ac:dyDescent="0.35">
      <c r="A6" s="10" t="s">
        <v>32</v>
      </c>
      <c r="B6" s="38" t="s">
        <v>33</v>
      </c>
      <c r="C6" s="38" t="s">
        <v>34</v>
      </c>
      <c r="D6" s="38" t="s">
        <v>35</v>
      </c>
      <c r="E6" s="38" t="s">
        <v>36</v>
      </c>
      <c r="F6" s="38" t="s">
        <v>194</v>
      </c>
      <c r="G6" s="4"/>
      <c r="H6" s="4"/>
      <c r="I6" s="4"/>
      <c r="J6" s="4"/>
      <c r="K6" s="4"/>
      <c r="L6" s="4"/>
      <c r="M6" s="2"/>
      <c r="N6" s="2"/>
      <c r="O6" s="2"/>
      <c r="P6" s="2"/>
    </row>
    <row r="7" spans="1:16" ht="38.25" thickBot="1" x14ac:dyDescent="0.35">
      <c r="A7" s="11" t="s">
        <v>37</v>
      </c>
      <c r="B7" s="39" t="s">
        <v>38</v>
      </c>
      <c r="C7" s="40">
        <v>6300</v>
      </c>
      <c r="D7" s="41">
        <v>765</v>
      </c>
      <c r="E7" s="42">
        <v>0.79</v>
      </c>
      <c r="F7" s="39">
        <v>1</v>
      </c>
      <c r="G7" s="4"/>
      <c r="H7" s="4"/>
      <c r="I7" s="4"/>
      <c r="J7" s="4"/>
      <c r="K7" s="4"/>
      <c r="L7" s="4"/>
      <c r="M7" s="2"/>
      <c r="N7" s="2"/>
      <c r="O7" s="2"/>
      <c r="P7" s="2"/>
    </row>
    <row r="8" spans="1:16" ht="57" thickBot="1" x14ac:dyDescent="0.35">
      <c r="A8" s="11" t="s">
        <v>37</v>
      </c>
      <c r="B8" s="39" t="s">
        <v>39</v>
      </c>
      <c r="C8" s="40">
        <v>5750</v>
      </c>
      <c r="D8" s="39" t="s">
        <v>40</v>
      </c>
      <c r="E8" s="42">
        <v>0.77</v>
      </c>
      <c r="F8" s="39">
        <v>1</v>
      </c>
      <c r="G8" s="4"/>
      <c r="H8" s="4"/>
      <c r="I8" s="4"/>
      <c r="J8" s="4"/>
      <c r="K8" s="4"/>
      <c r="L8" s="4"/>
      <c r="M8" s="2"/>
      <c r="N8" s="2"/>
      <c r="O8" s="2"/>
      <c r="P8" s="2"/>
    </row>
    <row r="9" spans="1:16" ht="19.5" thickBot="1" x14ac:dyDescent="0.35">
      <c r="A9" s="11" t="s">
        <v>41</v>
      </c>
      <c r="B9" s="39" t="s">
        <v>42</v>
      </c>
      <c r="C9" s="40">
        <v>2100</v>
      </c>
      <c r="D9" s="41">
        <v>1150</v>
      </c>
      <c r="E9" s="42">
        <v>0.86</v>
      </c>
      <c r="F9" s="39">
        <v>0.98</v>
      </c>
      <c r="G9" s="4"/>
      <c r="H9" s="4"/>
      <c r="I9" s="4"/>
      <c r="J9" s="4"/>
      <c r="K9" s="4"/>
      <c r="L9" s="4"/>
      <c r="M9" s="2"/>
      <c r="N9" s="2"/>
      <c r="O9" s="2"/>
      <c r="P9" s="2"/>
    </row>
    <row r="10" spans="1:16" ht="19.5" thickBot="1" x14ac:dyDescent="0.35">
      <c r="A10" s="11" t="s">
        <v>41</v>
      </c>
      <c r="B10" s="39" t="s">
        <v>43</v>
      </c>
      <c r="C10" s="40">
        <v>6300</v>
      </c>
      <c r="D10" s="41">
        <v>709</v>
      </c>
      <c r="E10" s="42">
        <v>0.77</v>
      </c>
      <c r="F10" s="39">
        <v>0.98</v>
      </c>
      <c r="G10" s="4"/>
      <c r="H10" s="4"/>
      <c r="I10" s="4"/>
      <c r="J10" s="4"/>
      <c r="K10" s="4"/>
      <c r="L10" s="4"/>
      <c r="M10" s="2"/>
      <c r="N10" s="2"/>
      <c r="O10" s="2"/>
      <c r="P10" s="2"/>
    </row>
    <row r="11" spans="1:16" ht="18.75" x14ac:dyDescent="0.3">
      <c r="A11" s="6"/>
      <c r="B11" s="4"/>
      <c r="C11" s="4"/>
      <c r="D11" s="4"/>
      <c r="E11" s="4"/>
      <c r="F11" s="4"/>
      <c r="G11" s="4"/>
      <c r="H11" s="4"/>
      <c r="I11" s="4"/>
      <c r="J11" s="4"/>
      <c r="K11" s="4"/>
      <c r="L11" s="4"/>
      <c r="M11" s="2"/>
      <c r="N11" s="2"/>
      <c r="O11" s="2"/>
      <c r="P11" s="2"/>
    </row>
    <row r="12" spans="1:16" ht="18.75" x14ac:dyDescent="0.3">
      <c r="A12" s="6" t="s">
        <v>44</v>
      </c>
      <c r="B12" s="4"/>
      <c r="C12" s="4"/>
      <c r="D12" s="4"/>
      <c r="E12" s="4"/>
      <c r="F12" s="4"/>
      <c r="G12" s="4"/>
      <c r="H12" s="4"/>
      <c r="I12" s="4"/>
      <c r="J12" s="4"/>
      <c r="K12" s="4"/>
      <c r="L12" s="4"/>
      <c r="M12" s="2"/>
      <c r="N12" s="2"/>
      <c r="O12" s="2"/>
      <c r="P12" s="2"/>
    </row>
    <row r="13" spans="1:16" ht="18.75" x14ac:dyDescent="0.3">
      <c r="A13" s="6" t="s">
        <v>45</v>
      </c>
      <c r="B13" s="4"/>
      <c r="C13" s="4"/>
      <c r="D13" s="4"/>
      <c r="E13" s="4"/>
      <c r="F13" s="4"/>
      <c r="G13" s="4"/>
      <c r="H13" s="4"/>
      <c r="I13" s="4"/>
      <c r="J13" s="4"/>
      <c r="K13" s="4"/>
      <c r="L13" s="4"/>
      <c r="M13" s="2"/>
      <c r="N13" s="2"/>
      <c r="O13" s="2"/>
      <c r="P13" s="2"/>
    </row>
    <row r="14" spans="1:16" ht="18.75" x14ac:dyDescent="0.3">
      <c r="A14" s="6" t="s">
        <v>46</v>
      </c>
      <c r="B14" s="4"/>
      <c r="C14" s="4"/>
      <c r="D14" s="4"/>
      <c r="E14" s="4"/>
      <c r="F14" s="4"/>
      <c r="G14" s="4"/>
      <c r="H14" s="4"/>
      <c r="I14" s="4"/>
      <c r="J14" s="4"/>
      <c r="K14" s="4"/>
      <c r="L14" s="4"/>
      <c r="M14" s="2"/>
      <c r="N14" s="2"/>
      <c r="O14" s="2"/>
      <c r="P14" s="2"/>
    </row>
    <row r="15" spans="1:16" ht="18.75" x14ac:dyDescent="0.3">
      <c r="A15" s="6" t="s">
        <v>47</v>
      </c>
      <c r="B15" s="4"/>
      <c r="C15" s="4"/>
      <c r="D15" s="4"/>
      <c r="E15" s="4"/>
      <c r="F15" s="4"/>
      <c r="G15" s="4"/>
      <c r="H15" s="4"/>
      <c r="I15" s="4"/>
      <c r="J15" s="4"/>
      <c r="K15" s="4"/>
      <c r="L15" s="4"/>
      <c r="M15" s="2"/>
      <c r="N15" s="2"/>
      <c r="O15" s="2"/>
      <c r="P15" s="2"/>
    </row>
    <row r="16" spans="1:16" ht="18.75" x14ac:dyDescent="0.3">
      <c r="A16" s="6"/>
      <c r="B16" s="4"/>
      <c r="C16" s="4"/>
      <c r="D16" s="4"/>
      <c r="E16" s="4"/>
      <c r="F16" s="4"/>
      <c r="G16" s="2"/>
      <c r="H16" s="2"/>
      <c r="I16" s="2"/>
      <c r="J16" s="2"/>
      <c r="K16" s="2"/>
      <c r="L16" s="2"/>
      <c r="M16" s="2"/>
      <c r="N16" s="2"/>
      <c r="O16" s="2"/>
      <c r="P16" s="2"/>
    </row>
    <row r="17" spans="1:16" ht="18.75" x14ac:dyDescent="0.3">
      <c r="A17" s="6"/>
      <c r="B17" s="4"/>
      <c r="C17" s="4"/>
      <c r="D17" s="4"/>
      <c r="E17" s="4"/>
      <c r="F17" s="4"/>
      <c r="G17" s="2"/>
      <c r="H17" s="2"/>
      <c r="I17" s="2"/>
      <c r="J17" s="2"/>
      <c r="K17" s="2"/>
      <c r="L17" s="2"/>
      <c r="M17" s="2"/>
      <c r="N17" s="2"/>
      <c r="O17" s="2"/>
      <c r="P17" s="2"/>
    </row>
    <row r="18" spans="1:16" ht="18.75" x14ac:dyDescent="0.3">
      <c r="A18" s="13" t="s">
        <v>48</v>
      </c>
      <c r="B18" s="13" t="s">
        <v>49</v>
      </c>
      <c r="C18" s="4"/>
      <c r="D18" s="4"/>
      <c r="E18" s="4"/>
      <c r="F18" s="4"/>
      <c r="G18" s="2"/>
      <c r="H18" s="2"/>
      <c r="I18" s="2"/>
      <c r="J18" s="2"/>
      <c r="K18" s="2"/>
      <c r="L18" s="2"/>
      <c r="M18" s="2"/>
      <c r="N18" s="2"/>
      <c r="O18" s="2"/>
      <c r="P18" s="2"/>
    </row>
    <row r="19" spans="1:16" ht="15.75" x14ac:dyDescent="0.25">
      <c r="A19" s="1" t="s">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5"/>
  <sheetViews>
    <sheetView workbookViewId="0">
      <selection activeCell="A12" sqref="A12"/>
    </sheetView>
  </sheetViews>
  <sheetFormatPr defaultRowHeight="15" x14ac:dyDescent="0.25"/>
  <cols>
    <col min="1" max="1" width="44.28515625" customWidth="1"/>
    <col min="2" max="2" width="12.7109375" bestFit="1" customWidth="1"/>
    <col min="3" max="3" width="12.5703125" bestFit="1" customWidth="1"/>
    <col min="4" max="5" width="12.7109375" bestFit="1" customWidth="1"/>
    <col min="6" max="6" width="12.42578125" bestFit="1" customWidth="1"/>
  </cols>
  <sheetData>
    <row r="1" spans="1:22" ht="18.75" x14ac:dyDescent="0.3">
      <c r="A1" s="3" t="s">
        <v>5</v>
      </c>
      <c r="B1" s="2"/>
      <c r="C1" s="2"/>
      <c r="D1" s="2"/>
      <c r="E1" s="2"/>
      <c r="F1" s="2"/>
      <c r="G1" s="2"/>
      <c r="H1" s="2"/>
      <c r="I1" s="2"/>
      <c r="J1" s="2"/>
      <c r="K1" s="2"/>
      <c r="L1" s="2"/>
      <c r="M1" s="2"/>
      <c r="N1" s="2"/>
      <c r="O1" s="2"/>
      <c r="P1" s="2"/>
      <c r="Q1" s="2"/>
      <c r="R1" s="2"/>
      <c r="S1" s="2"/>
      <c r="T1" s="2"/>
      <c r="U1" s="2"/>
      <c r="V1" s="2"/>
    </row>
    <row r="2" spans="1:22" ht="18.75" x14ac:dyDescent="0.3">
      <c r="A2" s="6" t="s">
        <v>50</v>
      </c>
      <c r="B2" s="4"/>
      <c r="C2" s="4"/>
      <c r="D2" s="4"/>
      <c r="E2" s="4"/>
      <c r="F2" s="4"/>
      <c r="G2" s="43"/>
      <c r="H2" s="43"/>
      <c r="I2" s="43"/>
      <c r="J2" s="43"/>
      <c r="K2" s="43"/>
      <c r="L2" s="43"/>
      <c r="M2" s="43"/>
      <c r="N2" s="43"/>
      <c r="O2" s="43"/>
      <c r="P2" s="43"/>
      <c r="Q2" s="43"/>
      <c r="R2" s="43"/>
      <c r="S2" s="43"/>
      <c r="T2" s="43"/>
      <c r="U2" s="43"/>
      <c r="V2" s="2"/>
    </row>
    <row r="3" spans="1:22" ht="18.75" x14ac:dyDescent="0.3">
      <c r="A3" s="6"/>
      <c r="B3" s="4"/>
      <c r="C3" s="4"/>
      <c r="D3" s="4"/>
      <c r="E3" s="4"/>
      <c r="F3" s="4"/>
      <c r="G3" s="2"/>
      <c r="H3" s="2"/>
      <c r="I3" s="2"/>
      <c r="J3" s="2"/>
      <c r="K3" s="2"/>
      <c r="L3" s="2"/>
      <c r="M3" s="2"/>
      <c r="N3" s="2"/>
      <c r="O3" s="2"/>
      <c r="P3" s="2"/>
      <c r="Q3" s="2"/>
      <c r="R3" s="2"/>
      <c r="S3" s="2"/>
      <c r="T3" s="2"/>
      <c r="U3" s="2"/>
      <c r="V3" s="2"/>
    </row>
    <row r="4" spans="1:22" ht="18.75" x14ac:dyDescent="0.3">
      <c r="A4" s="6" t="s">
        <v>51</v>
      </c>
      <c r="B4" s="4"/>
      <c r="C4" s="4"/>
      <c r="D4" s="4"/>
      <c r="E4" s="4"/>
      <c r="F4" s="4"/>
      <c r="G4" s="2"/>
      <c r="H4" s="2"/>
      <c r="I4" s="2"/>
      <c r="J4" s="2"/>
      <c r="K4" s="2"/>
      <c r="L4" s="2"/>
      <c r="M4" s="2"/>
      <c r="N4" s="2"/>
      <c r="O4" s="2"/>
      <c r="P4" s="2"/>
      <c r="Q4" s="2"/>
      <c r="R4" s="2"/>
      <c r="S4" s="2"/>
      <c r="T4" s="2"/>
      <c r="U4" s="2"/>
      <c r="V4" s="2"/>
    </row>
    <row r="5" spans="1:22" ht="19.5" thickBot="1" x14ac:dyDescent="0.35">
      <c r="A5" s="6"/>
      <c r="B5" s="4"/>
      <c r="C5" s="4"/>
      <c r="D5" s="4"/>
      <c r="E5" s="4"/>
      <c r="F5" s="4"/>
      <c r="G5" s="2"/>
      <c r="H5" s="2"/>
      <c r="I5" s="2"/>
      <c r="J5" s="2"/>
      <c r="K5" s="2"/>
      <c r="L5" s="2"/>
      <c r="M5" s="2"/>
      <c r="N5" s="2"/>
      <c r="O5" s="2"/>
      <c r="P5" s="2"/>
      <c r="Q5" s="2"/>
      <c r="R5" s="2"/>
      <c r="S5" s="2"/>
      <c r="T5" s="2"/>
      <c r="U5" s="2"/>
      <c r="V5" s="2"/>
    </row>
    <row r="6" spans="1:22" ht="19.5" thickBot="1" x14ac:dyDescent="0.3">
      <c r="A6" s="44"/>
      <c r="B6" s="45" t="s">
        <v>52</v>
      </c>
      <c r="C6" s="45" t="s">
        <v>53</v>
      </c>
      <c r="D6" s="45" t="s">
        <v>54</v>
      </c>
      <c r="E6" s="45" t="s">
        <v>55</v>
      </c>
      <c r="F6" s="45" t="s">
        <v>56</v>
      </c>
      <c r="G6" s="2"/>
      <c r="H6" s="2"/>
      <c r="I6" s="2"/>
      <c r="J6" s="2"/>
      <c r="K6" s="2"/>
      <c r="L6" s="2"/>
      <c r="M6" s="2"/>
      <c r="N6" s="2"/>
      <c r="O6" s="2"/>
      <c r="P6" s="2"/>
      <c r="Q6" s="2"/>
      <c r="R6" s="2"/>
      <c r="S6" s="2"/>
      <c r="T6" s="2"/>
      <c r="U6" s="2"/>
      <c r="V6" s="2"/>
    </row>
    <row r="7" spans="1:22" ht="19.5" thickBot="1" x14ac:dyDescent="0.3">
      <c r="A7" s="46" t="s">
        <v>57</v>
      </c>
      <c r="B7" s="47">
        <v>450</v>
      </c>
      <c r="C7" s="47">
        <v>200</v>
      </c>
      <c r="D7" s="47">
        <v>325</v>
      </c>
      <c r="E7" s="47">
        <v>150</v>
      </c>
      <c r="F7" s="47">
        <v>500</v>
      </c>
      <c r="G7" s="2"/>
      <c r="H7" s="2"/>
      <c r="I7" s="2"/>
      <c r="J7" s="2"/>
      <c r="K7" s="2"/>
      <c r="L7" s="2"/>
      <c r="M7" s="2"/>
      <c r="N7" s="2"/>
      <c r="O7" s="2"/>
      <c r="P7" s="2"/>
      <c r="Q7" s="2"/>
      <c r="R7" s="2"/>
      <c r="S7" s="2"/>
      <c r="T7" s="2"/>
      <c r="U7" s="2"/>
      <c r="V7" s="2"/>
    </row>
    <row r="8" spans="1:22" ht="19.5" thickBot="1" x14ac:dyDescent="0.3">
      <c r="A8" s="46" t="s">
        <v>58</v>
      </c>
      <c r="B8" s="47">
        <v>3.5</v>
      </c>
      <c r="C8" s="47">
        <v>2.4</v>
      </c>
      <c r="D8" s="47">
        <v>4.0999999999999996</v>
      </c>
      <c r="E8" s="47">
        <v>2.7</v>
      </c>
      <c r="F8" s="47">
        <v>4</v>
      </c>
      <c r="G8" s="2"/>
      <c r="H8" s="2"/>
      <c r="I8" s="2"/>
      <c r="J8" s="2"/>
      <c r="K8" s="2"/>
      <c r="L8" s="2"/>
      <c r="M8" s="2"/>
      <c r="N8" s="2"/>
      <c r="O8" s="2"/>
      <c r="P8" s="2"/>
      <c r="Q8" s="2"/>
      <c r="R8" s="2"/>
      <c r="S8" s="2"/>
      <c r="T8" s="2"/>
      <c r="U8" s="2"/>
      <c r="V8" s="2"/>
    </row>
    <row r="9" spans="1:22" ht="19.5" thickBot="1" x14ac:dyDescent="0.3">
      <c r="A9" s="46" t="s">
        <v>59</v>
      </c>
      <c r="B9" s="32">
        <v>3200</v>
      </c>
      <c r="C9" s="32">
        <v>3600</v>
      </c>
      <c r="D9" s="32">
        <v>3800</v>
      </c>
      <c r="E9" s="32">
        <v>4100</v>
      </c>
      <c r="F9" s="32">
        <v>2900</v>
      </c>
      <c r="G9" s="2"/>
      <c r="H9" s="2"/>
      <c r="I9" s="2"/>
      <c r="J9" s="2"/>
      <c r="K9" s="2"/>
      <c r="L9" s="2"/>
      <c r="M9" s="2"/>
      <c r="N9" s="2"/>
      <c r="O9" s="2"/>
      <c r="P9" s="2"/>
      <c r="Q9" s="2"/>
      <c r="R9" s="2"/>
      <c r="S9" s="2"/>
      <c r="T9" s="2"/>
      <c r="U9" s="2"/>
      <c r="V9" s="2"/>
    </row>
    <row r="10" spans="1:22" ht="19.5" thickBot="1" x14ac:dyDescent="0.3">
      <c r="A10" s="46" t="s">
        <v>60</v>
      </c>
      <c r="B10" s="48">
        <v>0.2</v>
      </c>
      <c r="C10" s="48">
        <v>0.2</v>
      </c>
      <c r="D10" s="48">
        <v>0.2</v>
      </c>
      <c r="E10" s="48">
        <v>0.2</v>
      </c>
      <c r="F10" s="48">
        <v>0.2</v>
      </c>
      <c r="G10" s="2"/>
      <c r="H10" s="2"/>
      <c r="I10" s="2"/>
      <c r="J10" s="2"/>
      <c r="K10" s="2"/>
      <c r="L10" s="2"/>
      <c r="M10" s="2"/>
      <c r="N10" s="2"/>
      <c r="O10" s="2"/>
      <c r="P10" s="2"/>
      <c r="Q10" s="2"/>
      <c r="R10" s="2"/>
      <c r="S10" s="2"/>
      <c r="T10" s="2"/>
      <c r="U10" s="2"/>
      <c r="V10" s="2"/>
    </row>
    <row r="11" spans="1:22" ht="18.75" x14ac:dyDescent="0.3">
      <c r="A11" s="6"/>
      <c r="B11" s="4"/>
      <c r="C11" s="4"/>
      <c r="D11" s="4"/>
      <c r="E11" s="4"/>
      <c r="F11" s="4"/>
      <c r="G11" s="2"/>
      <c r="H11" s="2"/>
      <c r="I11" s="2"/>
      <c r="J11" s="2"/>
      <c r="K11" s="2"/>
      <c r="L11" s="2"/>
      <c r="M11" s="2"/>
      <c r="N11" s="2"/>
      <c r="O11" s="2"/>
      <c r="P11" s="2"/>
      <c r="Q11" s="2"/>
      <c r="R11" s="2"/>
      <c r="S11" s="2"/>
      <c r="T11" s="2"/>
      <c r="U11" s="2"/>
      <c r="V11" s="2"/>
    </row>
    <row r="12" spans="1:22" ht="18.75" x14ac:dyDescent="0.3">
      <c r="A12" s="6" t="s">
        <v>73</v>
      </c>
      <c r="B12" s="6"/>
      <c r="C12" s="9"/>
      <c r="D12" s="9"/>
      <c r="E12" s="9"/>
      <c r="F12" s="9"/>
      <c r="G12" s="9"/>
      <c r="H12" s="9"/>
      <c r="I12" s="9"/>
      <c r="J12" s="9"/>
      <c r="K12" s="9"/>
      <c r="L12" s="9"/>
      <c r="M12" s="9"/>
      <c r="N12" s="9"/>
      <c r="O12" s="9"/>
      <c r="P12" s="9"/>
      <c r="Q12" s="9"/>
      <c r="R12" s="9"/>
      <c r="S12" s="9"/>
      <c r="T12" s="49"/>
      <c r="U12" s="49"/>
      <c r="V12" s="2"/>
    </row>
    <row r="13" spans="1:22" ht="18.75" x14ac:dyDescent="0.3">
      <c r="A13" s="6"/>
      <c r="B13" s="9"/>
      <c r="C13" s="9"/>
      <c r="D13" s="9"/>
      <c r="E13" s="9"/>
      <c r="F13" s="9"/>
      <c r="G13" s="9"/>
      <c r="H13" s="9"/>
      <c r="I13" s="9"/>
      <c r="J13" s="9"/>
      <c r="K13" s="9"/>
      <c r="L13" s="9"/>
      <c r="M13" s="9"/>
      <c r="N13" s="9"/>
      <c r="O13" s="9"/>
      <c r="P13" s="9"/>
      <c r="Q13" s="9"/>
      <c r="R13" s="9"/>
      <c r="S13" s="9"/>
      <c r="T13" s="49"/>
      <c r="U13" s="49"/>
      <c r="V13" s="2"/>
    </row>
    <row r="14" spans="1:22" ht="18.75" x14ac:dyDescent="0.3">
      <c r="A14" s="7" t="s">
        <v>62</v>
      </c>
      <c r="B14" s="9"/>
      <c r="C14" s="9"/>
      <c r="D14" s="9"/>
      <c r="E14" s="9"/>
      <c r="F14" s="9"/>
      <c r="G14" s="9"/>
      <c r="H14" s="9"/>
      <c r="I14" s="9"/>
      <c r="J14" s="9"/>
      <c r="K14" s="9"/>
      <c r="L14" s="9"/>
      <c r="M14" s="9"/>
      <c r="N14" s="9"/>
      <c r="O14" s="9"/>
      <c r="P14" s="9"/>
      <c r="Q14" s="9"/>
      <c r="R14" s="9"/>
      <c r="S14" s="9"/>
      <c r="T14" s="49"/>
      <c r="U14" s="49"/>
      <c r="V14" s="2"/>
    </row>
    <row r="15" spans="1:22" ht="18.75" x14ac:dyDescent="0.3">
      <c r="A15" s="9"/>
      <c r="B15" s="9"/>
      <c r="C15" s="9"/>
      <c r="D15" s="9"/>
      <c r="E15" s="9"/>
      <c r="F15" s="9"/>
      <c r="G15" s="9"/>
      <c r="H15" s="9"/>
      <c r="I15" s="9"/>
      <c r="J15" s="9"/>
      <c r="K15" s="9"/>
      <c r="L15" s="9"/>
      <c r="M15" s="9"/>
      <c r="N15" s="9"/>
      <c r="O15" s="9"/>
      <c r="P15" s="9"/>
      <c r="Q15" s="9"/>
      <c r="R15" s="9"/>
      <c r="S15" s="9"/>
      <c r="T15" s="49"/>
      <c r="U15" s="49"/>
      <c r="V15" s="2"/>
    </row>
    <row r="16" spans="1:22" ht="18.75" x14ac:dyDescent="0.3">
      <c r="A16" s="6" t="s">
        <v>63</v>
      </c>
      <c r="B16" s="9"/>
      <c r="C16" s="9"/>
      <c r="D16" s="9"/>
      <c r="E16" s="9"/>
      <c r="F16" s="9"/>
      <c r="G16" s="9"/>
      <c r="H16" s="9"/>
      <c r="I16" s="9"/>
      <c r="J16" s="9"/>
      <c r="K16" s="9"/>
      <c r="L16" s="9"/>
      <c r="M16" s="9"/>
      <c r="N16" s="9"/>
      <c r="O16" s="9"/>
      <c r="P16" s="9"/>
      <c r="Q16" s="9"/>
      <c r="R16" s="9"/>
      <c r="S16" s="9"/>
      <c r="T16" s="49"/>
      <c r="U16" s="49"/>
      <c r="V16" s="2"/>
    </row>
    <row r="17" spans="1:22" ht="18.75" x14ac:dyDescent="0.3">
      <c r="A17" s="6" t="s">
        <v>64</v>
      </c>
      <c r="B17" s="9"/>
      <c r="C17" s="9"/>
      <c r="D17" s="9"/>
      <c r="E17" s="9"/>
      <c r="F17" s="9"/>
      <c r="G17" s="9"/>
      <c r="H17" s="9"/>
      <c r="I17" s="9"/>
      <c r="J17" s="9"/>
      <c r="K17" s="9"/>
      <c r="L17" s="9"/>
      <c r="M17" s="9"/>
      <c r="N17" s="9"/>
      <c r="O17" s="9"/>
      <c r="P17" s="9"/>
      <c r="Q17" s="9"/>
      <c r="R17" s="9"/>
      <c r="S17" s="9"/>
      <c r="T17" s="49"/>
      <c r="U17" s="49"/>
      <c r="V17" s="2"/>
    </row>
    <row r="18" spans="1:22" ht="19.5" thickBot="1" x14ac:dyDescent="0.35">
      <c r="A18" s="6"/>
      <c r="B18" s="9"/>
      <c r="C18" s="9"/>
      <c r="D18" s="9"/>
      <c r="E18" s="9"/>
      <c r="F18" s="9"/>
      <c r="G18" s="9"/>
      <c r="H18" s="9"/>
      <c r="I18" s="9"/>
      <c r="J18" s="9"/>
      <c r="K18" s="9"/>
      <c r="L18" s="9"/>
      <c r="M18" s="9"/>
      <c r="N18" s="9"/>
      <c r="O18" s="9"/>
      <c r="P18" s="9"/>
      <c r="Q18" s="9"/>
      <c r="R18" s="9"/>
      <c r="S18" s="9"/>
      <c r="T18" s="49"/>
      <c r="U18" s="49"/>
      <c r="V18" s="2"/>
    </row>
    <row r="19" spans="1:22" ht="19.5" thickBot="1" x14ac:dyDescent="0.35">
      <c r="A19" s="54" t="s">
        <v>65</v>
      </c>
      <c r="B19" s="54" t="s">
        <v>66</v>
      </c>
      <c r="C19" s="52"/>
      <c r="D19" s="52"/>
      <c r="E19" s="52"/>
      <c r="F19" s="52"/>
      <c r="G19" s="52"/>
      <c r="H19" s="52"/>
      <c r="I19" s="52"/>
      <c r="J19" s="52"/>
      <c r="K19" s="52"/>
      <c r="L19" s="52"/>
      <c r="M19" s="52"/>
      <c r="N19" s="53"/>
      <c r="O19" s="9"/>
      <c r="P19" s="9"/>
      <c r="Q19" s="9"/>
      <c r="R19" s="9"/>
      <c r="S19" s="9"/>
      <c r="T19" s="49"/>
      <c r="U19" s="49"/>
      <c r="V19" s="2"/>
    </row>
    <row r="20" spans="1:22" ht="19.5" thickBot="1" x14ac:dyDescent="0.35">
      <c r="A20" s="46" t="s">
        <v>67</v>
      </c>
      <c r="B20" s="44" t="s">
        <v>68</v>
      </c>
      <c r="C20" s="52"/>
      <c r="D20" s="52"/>
      <c r="E20" s="52"/>
      <c r="F20" s="52"/>
      <c r="G20" s="52"/>
      <c r="H20" s="52"/>
      <c r="I20" s="52"/>
      <c r="J20" s="52"/>
      <c r="K20" s="52"/>
      <c r="L20" s="52"/>
      <c r="M20" s="52"/>
      <c r="N20" s="53"/>
      <c r="O20" s="9"/>
      <c r="P20" s="9"/>
      <c r="Q20" s="9"/>
      <c r="R20" s="9"/>
      <c r="S20" s="9"/>
      <c r="T20" s="49"/>
      <c r="U20" s="49"/>
      <c r="V20" s="2"/>
    </row>
    <row r="21" spans="1:22" ht="19.5" thickBot="1" x14ac:dyDescent="0.35">
      <c r="A21" s="46" t="s">
        <v>69</v>
      </c>
      <c r="B21" s="44" t="s">
        <v>70</v>
      </c>
      <c r="C21" s="52"/>
      <c r="D21" s="52"/>
      <c r="E21" s="52"/>
      <c r="F21" s="52"/>
      <c r="G21" s="52"/>
      <c r="H21" s="52"/>
      <c r="I21" s="52"/>
      <c r="J21" s="52"/>
      <c r="K21" s="52"/>
      <c r="L21" s="52"/>
      <c r="M21" s="52"/>
      <c r="N21" s="53"/>
      <c r="O21" s="9"/>
      <c r="P21" s="9"/>
      <c r="Q21" s="9"/>
      <c r="R21" s="9"/>
      <c r="S21" s="9"/>
      <c r="T21" s="49"/>
      <c r="U21" s="49"/>
      <c r="V21" s="2"/>
    </row>
    <row r="22" spans="1:22" ht="19.5" thickBot="1" x14ac:dyDescent="0.35">
      <c r="A22" s="46" t="s">
        <v>71</v>
      </c>
      <c r="B22" s="46" t="s">
        <v>72</v>
      </c>
      <c r="C22" s="50"/>
      <c r="D22" s="50"/>
      <c r="E22" s="50"/>
      <c r="F22" s="50"/>
      <c r="G22" s="50"/>
      <c r="H22" s="50"/>
      <c r="I22" s="50"/>
      <c r="J22" s="50"/>
      <c r="K22" s="50"/>
      <c r="L22" s="50"/>
      <c r="M22" s="50"/>
      <c r="N22" s="51"/>
      <c r="O22" s="9"/>
      <c r="P22" s="9"/>
      <c r="Q22" s="9"/>
      <c r="R22" s="9"/>
      <c r="S22" s="9"/>
      <c r="T22" s="49"/>
      <c r="U22" s="49"/>
      <c r="V22" s="2"/>
    </row>
    <row r="23" spans="1:22" ht="18.75" x14ac:dyDescent="0.3">
      <c r="A23" s="9"/>
      <c r="B23" s="9"/>
      <c r="C23" s="9"/>
      <c r="D23" s="9"/>
      <c r="E23" s="9"/>
      <c r="F23" s="9"/>
      <c r="G23" s="9"/>
      <c r="H23" s="9"/>
      <c r="I23" s="9"/>
      <c r="J23" s="9"/>
      <c r="K23" s="9"/>
      <c r="L23" s="9"/>
      <c r="M23" s="9"/>
      <c r="N23" s="9"/>
      <c r="O23" s="9"/>
      <c r="P23" s="9"/>
      <c r="Q23" s="9"/>
      <c r="R23" s="9"/>
      <c r="S23" s="9"/>
      <c r="T23" s="49"/>
      <c r="U23" s="49"/>
      <c r="V23" s="2"/>
    </row>
    <row r="24" spans="1:22" ht="18.75" x14ac:dyDescent="0.3">
      <c r="A24" s="16" t="s">
        <v>74</v>
      </c>
      <c r="B24" s="13"/>
      <c r="C24" s="9"/>
      <c r="D24" s="9"/>
      <c r="E24" s="9"/>
      <c r="F24" s="9"/>
      <c r="G24" s="9"/>
      <c r="H24" s="9"/>
      <c r="I24" s="9"/>
      <c r="J24" s="9"/>
      <c r="K24" s="9"/>
      <c r="L24" s="9"/>
      <c r="M24" s="9"/>
      <c r="N24" s="9"/>
      <c r="O24" s="9"/>
      <c r="P24" s="9"/>
      <c r="Q24" s="9"/>
      <c r="R24" s="9"/>
      <c r="S24" s="9"/>
      <c r="T24" s="49"/>
      <c r="U24" s="49"/>
      <c r="V24" s="2"/>
    </row>
    <row r="25" spans="1:22" ht="15.75" x14ac:dyDescent="0.25">
      <c r="A25" s="1" t="s">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357A7-8B69-42F0-9CB9-5A1B52B157FE}">
  <dimension ref="A1:S52"/>
  <sheetViews>
    <sheetView workbookViewId="0"/>
  </sheetViews>
  <sheetFormatPr defaultColWidth="11.42578125" defaultRowHeight="15" x14ac:dyDescent="0.25"/>
  <cols>
    <col min="1" max="1" width="31.28515625" customWidth="1"/>
    <col min="11" max="11" width="18.42578125" bestFit="1" customWidth="1"/>
    <col min="14" max="14" width="16.140625" customWidth="1"/>
    <col min="16" max="16" width="12.5703125" customWidth="1"/>
    <col min="17" max="18" width="13.42578125" customWidth="1"/>
    <col min="19" max="19" width="15.85546875" customWidth="1"/>
  </cols>
  <sheetData>
    <row r="1" spans="1:19" x14ac:dyDescent="0.25">
      <c r="A1" t="s">
        <v>125</v>
      </c>
      <c r="D1" s="73"/>
      <c r="E1" s="73"/>
      <c r="F1" s="73"/>
      <c r="G1" s="73"/>
      <c r="H1" s="73"/>
    </row>
    <row r="2" spans="1:19" x14ac:dyDescent="0.25">
      <c r="A2" t="s">
        <v>126</v>
      </c>
      <c r="B2" s="37">
        <v>500000</v>
      </c>
      <c r="D2" s="73"/>
      <c r="E2" s="73"/>
      <c r="F2" s="73"/>
      <c r="G2" s="73"/>
      <c r="H2" s="73"/>
    </row>
    <row r="3" spans="1:19" x14ac:dyDescent="0.25">
      <c r="B3" s="37"/>
      <c r="D3" s="73"/>
      <c r="E3" s="73"/>
      <c r="F3" s="73"/>
      <c r="G3" s="73"/>
      <c r="H3" s="73"/>
    </row>
    <row r="4" spans="1:19" ht="60" x14ac:dyDescent="0.25">
      <c r="A4" t="s">
        <v>4</v>
      </c>
      <c r="B4" s="74" t="s">
        <v>127</v>
      </c>
      <c r="D4" s="74" t="s">
        <v>128</v>
      </c>
      <c r="E4" s="74" t="s">
        <v>129</v>
      </c>
      <c r="F4" s="74" t="s">
        <v>130</v>
      </c>
      <c r="G4" s="74" t="s">
        <v>131</v>
      </c>
      <c r="H4" s="74" t="s">
        <v>132</v>
      </c>
      <c r="K4" s="75" t="s">
        <v>133</v>
      </c>
      <c r="L4" s="76" t="s">
        <v>134</v>
      </c>
      <c r="M4" s="76" t="s">
        <v>135</v>
      </c>
      <c r="N4" s="76" t="s">
        <v>136</v>
      </c>
      <c r="O4" s="76" t="s">
        <v>137</v>
      </c>
      <c r="P4" s="76" t="s">
        <v>138</v>
      </c>
      <c r="Q4" s="76" t="s">
        <v>139</v>
      </c>
      <c r="R4" s="76" t="s">
        <v>140</v>
      </c>
      <c r="S4" s="76" t="s">
        <v>141</v>
      </c>
    </row>
    <row r="5" spans="1:19" x14ac:dyDescent="0.25">
      <c r="B5" s="77" t="s">
        <v>142</v>
      </c>
      <c r="C5" s="73"/>
      <c r="D5" s="77" t="s">
        <v>143</v>
      </c>
      <c r="E5" s="77" t="s">
        <v>144</v>
      </c>
      <c r="F5" s="77" t="s">
        <v>145</v>
      </c>
      <c r="G5" s="77" t="s">
        <v>146</v>
      </c>
      <c r="H5" s="77" t="s">
        <v>147</v>
      </c>
      <c r="K5" s="75">
        <v>0</v>
      </c>
      <c r="L5" s="78">
        <v>0</v>
      </c>
      <c r="M5" s="79">
        <v>0.22500000000000001</v>
      </c>
      <c r="N5" s="37">
        <v>0</v>
      </c>
      <c r="O5" s="80">
        <f t="shared" ref="O5:O18" si="0">M5*N5</f>
        <v>0</v>
      </c>
      <c r="P5" s="79">
        <v>1</v>
      </c>
      <c r="Q5" s="81">
        <f t="shared" ref="Q5:Q18" si="1">Q6+O5</f>
        <v>5425.4400000000005</v>
      </c>
      <c r="R5" s="80">
        <f t="shared" ref="R5:R18" si="2">Q5/12</f>
        <v>452.12000000000006</v>
      </c>
      <c r="S5" s="80">
        <f t="shared" ref="S5:S17" si="3">Q6-L5*P6</f>
        <v>5425.4400000000005</v>
      </c>
    </row>
    <row r="6" spans="1:19" x14ac:dyDescent="0.25">
      <c r="A6" t="s">
        <v>148</v>
      </c>
      <c r="K6" s="75" t="str">
        <f t="shared" ref="K6:K17" si="4">L5+0.01&amp;"-"&amp;L6</f>
        <v>0.01-5000</v>
      </c>
      <c r="L6" s="78">
        <v>5000</v>
      </c>
      <c r="M6" s="79">
        <v>0.59</v>
      </c>
      <c r="N6" s="37">
        <v>2375</v>
      </c>
      <c r="O6" s="80">
        <f t="shared" si="0"/>
        <v>1401.25</v>
      </c>
      <c r="P6" s="79">
        <f t="shared" ref="P6:P18" si="5">P5-M5</f>
        <v>0.77500000000000002</v>
      </c>
      <c r="Q6" s="81">
        <f t="shared" si="1"/>
        <v>5425.4400000000005</v>
      </c>
      <c r="R6" s="80">
        <f t="shared" si="2"/>
        <v>452.12000000000006</v>
      </c>
      <c r="S6" s="80">
        <f t="shared" si="3"/>
        <v>3099.1899999999996</v>
      </c>
    </row>
    <row r="7" spans="1:19" x14ac:dyDescent="0.25">
      <c r="A7" s="82" t="s">
        <v>149</v>
      </c>
      <c r="K7" s="75" t="str">
        <f t="shared" si="4"/>
        <v>5000.01-10000</v>
      </c>
      <c r="L7" s="78">
        <f>L6+5000</f>
        <v>10000</v>
      </c>
      <c r="M7" s="79">
        <v>0.12</v>
      </c>
      <c r="N7" s="37">
        <v>7350</v>
      </c>
      <c r="O7" s="80">
        <f t="shared" si="0"/>
        <v>882</v>
      </c>
      <c r="P7" s="79">
        <f t="shared" si="5"/>
        <v>0.18500000000000005</v>
      </c>
      <c r="Q7" s="81">
        <f t="shared" si="1"/>
        <v>4024.19</v>
      </c>
      <c r="R7" s="80">
        <f t="shared" si="2"/>
        <v>335.34916666666669</v>
      </c>
      <c r="S7" s="80">
        <f t="shared" si="3"/>
        <v>2492.1899999999996</v>
      </c>
    </row>
    <row r="8" spans="1:19" x14ac:dyDescent="0.25">
      <c r="A8" s="83" t="s">
        <v>150</v>
      </c>
      <c r="B8" s="37">
        <v>120</v>
      </c>
      <c r="C8" t="s">
        <v>151</v>
      </c>
      <c r="D8" s="37">
        <v>4800</v>
      </c>
      <c r="E8" s="80">
        <f>ROUND($B8*D8/12000,2)</f>
        <v>48</v>
      </c>
      <c r="F8" s="37">
        <v>250</v>
      </c>
      <c r="G8" s="80">
        <f>ROUND($B8*F8/12000,2)</f>
        <v>2.5</v>
      </c>
      <c r="H8" s="80">
        <f>E8-G8</f>
        <v>45.5</v>
      </c>
      <c r="K8" s="75" t="str">
        <f t="shared" si="4"/>
        <v>10000.01-25000</v>
      </c>
      <c r="L8" s="78">
        <f>+L7+15000</f>
        <v>25000</v>
      </c>
      <c r="M8" s="79">
        <v>0.03</v>
      </c>
      <c r="N8" s="37">
        <v>17325</v>
      </c>
      <c r="O8" s="80">
        <f t="shared" si="0"/>
        <v>519.75</v>
      </c>
      <c r="P8" s="79">
        <f t="shared" si="5"/>
        <v>6.5000000000000058E-2</v>
      </c>
      <c r="Q8" s="81">
        <f t="shared" si="1"/>
        <v>3142.19</v>
      </c>
      <c r="R8" s="80">
        <f t="shared" si="2"/>
        <v>261.84916666666669</v>
      </c>
      <c r="S8" s="80">
        <f t="shared" si="3"/>
        <v>1747.4399999999987</v>
      </c>
    </row>
    <row r="9" spans="1:19" x14ac:dyDescent="0.25">
      <c r="A9" s="83" t="s">
        <v>152</v>
      </c>
      <c r="B9" s="37"/>
      <c r="D9" s="37"/>
      <c r="E9" s="80"/>
      <c r="F9" s="37"/>
      <c r="G9" s="80"/>
      <c r="H9" s="80"/>
      <c r="K9" s="75" t="str">
        <f t="shared" si="4"/>
        <v>25000.01-50000</v>
      </c>
      <c r="L9" s="78">
        <f>+L8+25000</f>
        <v>50000</v>
      </c>
      <c r="M9" s="79">
        <v>1.7500000000000002E-2</v>
      </c>
      <c r="N9" s="37">
        <v>37500</v>
      </c>
      <c r="O9" s="80">
        <f t="shared" si="0"/>
        <v>656.25000000000011</v>
      </c>
      <c r="P9" s="79">
        <f t="shared" si="5"/>
        <v>3.5000000000000059E-2</v>
      </c>
      <c r="Q9" s="81">
        <f t="shared" si="1"/>
        <v>2622.44</v>
      </c>
      <c r="R9" s="80">
        <f t="shared" si="2"/>
        <v>218.53666666666666</v>
      </c>
      <c r="S9" s="80">
        <f t="shared" si="3"/>
        <v>1091.1899999999973</v>
      </c>
    </row>
    <row r="10" spans="1:19" x14ac:dyDescent="0.25">
      <c r="A10" s="84" t="s">
        <v>153</v>
      </c>
      <c r="B10" s="37">
        <v>16</v>
      </c>
      <c r="C10" t="s">
        <v>151</v>
      </c>
      <c r="D10" s="37">
        <v>15500</v>
      </c>
      <c r="E10" s="80">
        <f>ROUND($B10*D10/12000,2)</f>
        <v>20.67</v>
      </c>
      <c r="F10" s="37">
        <v>250</v>
      </c>
      <c r="G10" s="80">
        <f t="shared" ref="G10:G16" si="6">ROUND($B10*F10/12000,2)</f>
        <v>0.33</v>
      </c>
      <c r="H10" s="80">
        <f t="shared" ref="H10:H17" si="7">E10-G10</f>
        <v>20.340000000000003</v>
      </c>
      <c r="K10" s="75" t="str">
        <f t="shared" si="4"/>
        <v>50000.01-75000</v>
      </c>
      <c r="L10" s="78">
        <f>+L9+25000</f>
        <v>75000</v>
      </c>
      <c r="M10" s="79">
        <v>7.4999999999999997E-3</v>
      </c>
      <c r="N10" s="37">
        <v>65500</v>
      </c>
      <c r="O10" s="80">
        <f t="shared" si="0"/>
        <v>491.25</v>
      </c>
      <c r="P10" s="79">
        <f t="shared" si="5"/>
        <v>1.7500000000000057E-2</v>
      </c>
      <c r="Q10" s="81">
        <f t="shared" si="1"/>
        <v>1966.19</v>
      </c>
      <c r="R10" s="80">
        <f t="shared" si="2"/>
        <v>163.84916666666666</v>
      </c>
      <c r="S10" s="80">
        <f t="shared" si="3"/>
        <v>724.93999999999573</v>
      </c>
    </row>
    <row r="11" spans="1:19" x14ac:dyDescent="0.25">
      <c r="A11" s="84" t="s">
        <v>154</v>
      </c>
      <c r="B11" s="37">
        <v>69</v>
      </c>
      <c r="C11" t="s">
        <v>151</v>
      </c>
      <c r="D11" s="37">
        <v>8100</v>
      </c>
      <c r="E11" s="80">
        <f>ROUND($B11*D11/12000,2)</f>
        <v>46.58</v>
      </c>
      <c r="F11" s="37">
        <v>250</v>
      </c>
      <c r="G11" s="80">
        <f>ROUND($B11*F11/12000,2)</f>
        <v>1.44</v>
      </c>
      <c r="H11" s="80">
        <f>E11-G11</f>
        <v>45.14</v>
      </c>
      <c r="K11" s="75" t="str">
        <f t="shared" si="4"/>
        <v>75000.01-100000</v>
      </c>
      <c r="L11" s="78">
        <f>+L10+25000</f>
        <v>100000</v>
      </c>
      <c r="M11" s="79">
        <v>5.0000000000000001E-3</v>
      </c>
      <c r="N11" s="37">
        <v>85000</v>
      </c>
      <c r="O11" s="80">
        <f t="shared" si="0"/>
        <v>425</v>
      </c>
      <c r="P11" s="79">
        <f t="shared" si="5"/>
        <v>1.0000000000000057E-2</v>
      </c>
      <c r="Q11" s="81">
        <f t="shared" si="1"/>
        <v>1474.94</v>
      </c>
      <c r="R11" s="80">
        <f t="shared" si="2"/>
        <v>122.91166666666668</v>
      </c>
      <c r="S11" s="80">
        <f t="shared" si="3"/>
        <v>549.93999999999437</v>
      </c>
    </row>
    <row r="12" spans="1:19" x14ac:dyDescent="0.25">
      <c r="A12" s="83" t="s">
        <v>155</v>
      </c>
      <c r="B12" s="37"/>
      <c r="D12" s="37"/>
      <c r="E12" s="80"/>
      <c r="F12" s="37"/>
      <c r="G12" s="80"/>
      <c r="H12" s="80"/>
      <c r="K12" s="75" t="str">
        <f t="shared" si="4"/>
        <v>100000.01-150000</v>
      </c>
      <c r="L12" s="78">
        <f>+L11+50000</f>
        <v>150000</v>
      </c>
      <c r="M12" s="79">
        <v>2E-3</v>
      </c>
      <c r="N12" s="37">
        <v>127000</v>
      </c>
      <c r="O12" s="80">
        <f t="shared" si="0"/>
        <v>254</v>
      </c>
      <c r="P12" s="79">
        <f t="shared" si="5"/>
        <v>5.0000000000000573E-3</v>
      </c>
      <c r="Q12" s="81">
        <f t="shared" si="1"/>
        <v>1049.94</v>
      </c>
      <c r="R12" s="80">
        <f t="shared" si="2"/>
        <v>87.495000000000005</v>
      </c>
      <c r="S12" s="80">
        <f t="shared" si="3"/>
        <v>345.93999999999136</v>
      </c>
    </row>
    <row r="13" spans="1:19" x14ac:dyDescent="0.25">
      <c r="A13" s="84" t="s">
        <v>156</v>
      </c>
      <c r="B13" s="37">
        <v>36</v>
      </c>
      <c r="C13" t="s">
        <v>151</v>
      </c>
      <c r="D13" s="37">
        <v>3319.9999999999995</v>
      </c>
      <c r="E13" s="80">
        <f>ROUND($B13*D13/12000,2)</f>
        <v>9.9600000000000009</v>
      </c>
      <c r="F13" s="37">
        <v>250</v>
      </c>
      <c r="G13" s="80">
        <f t="shared" si="6"/>
        <v>0.75</v>
      </c>
      <c r="H13" s="80">
        <f t="shared" si="7"/>
        <v>9.2100000000000009</v>
      </c>
      <c r="K13" s="75" t="str">
        <f t="shared" si="4"/>
        <v>150000.01-200000</v>
      </c>
      <c r="L13" s="78">
        <f>+L12+50000</f>
        <v>200000</v>
      </c>
      <c r="M13" s="79">
        <v>1.5E-3</v>
      </c>
      <c r="N13" s="37">
        <v>173000</v>
      </c>
      <c r="O13" s="80">
        <f t="shared" si="0"/>
        <v>259.5</v>
      </c>
      <c r="P13" s="79">
        <f t="shared" si="5"/>
        <v>3.0000000000000573E-3</v>
      </c>
      <c r="Q13" s="81">
        <f t="shared" si="1"/>
        <v>795.93999999999994</v>
      </c>
      <c r="R13" s="80">
        <f t="shared" si="2"/>
        <v>66.328333333333333</v>
      </c>
      <c r="S13" s="80">
        <f t="shared" si="3"/>
        <v>236.43999999998846</v>
      </c>
    </row>
    <row r="14" spans="1:19" x14ac:dyDescent="0.25">
      <c r="A14" s="84" t="s">
        <v>157</v>
      </c>
      <c r="B14" s="37">
        <v>19</v>
      </c>
      <c r="C14" t="s">
        <v>151</v>
      </c>
      <c r="D14" s="37">
        <v>5000</v>
      </c>
      <c r="E14" s="80">
        <f t="shared" ref="E14:E23" si="8">ROUND($B14*D14/12000,2)</f>
        <v>7.92</v>
      </c>
      <c r="F14" s="37">
        <v>250</v>
      </c>
      <c r="G14" s="80">
        <f t="shared" si="6"/>
        <v>0.4</v>
      </c>
      <c r="H14" s="80">
        <f t="shared" si="7"/>
        <v>7.52</v>
      </c>
      <c r="K14" s="75" t="str">
        <f t="shared" si="4"/>
        <v>200000.01-300000</v>
      </c>
      <c r="L14" s="78">
        <f>+L13+100000</f>
        <v>300000</v>
      </c>
      <c r="M14" s="79">
        <v>8.0000000000000004E-4</v>
      </c>
      <c r="N14" s="37">
        <v>247050</v>
      </c>
      <c r="O14" s="80">
        <f t="shared" si="0"/>
        <v>197.64000000000001</v>
      </c>
      <c r="P14" s="79">
        <f t="shared" si="5"/>
        <v>1.5000000000000573E-3</v>
      </c>
      <c r="Q14" s="81">
        <f t="shared" si="1"/>
        <v>536.43999999999994</v>
      </c>
      <c r="R14" s="80">
        <f t="shared" si="2"/>
        <v>44.703333333333326</v>
      </c>
      <c r="S14" s="80">
        <f t="shared" si="3"/>
        <v>128.79999999998279</v>
      </c>
    </row>
    <row r="15" spans="1:19" x14ac:dyDescent="0.25">
      <c r="A15" s="83" t="s">
        <v>158</v>
      </c>
      <c r="B15" s="37">
        <v>30</v>
      </c>
      <c r="C15" t="s">
        <v>151</v>
      </c>
      <c r="D15" s="37">
        <v>1010</v>
      </c>
      <c r="E15" s="80">
        <f t="shared" si="8"/>
        <v>2.5299999999999998</v>
      </c>
      <c r="F15" s="37">
        <v>250</v>
      </c>
      <c r="G15" s="80">
        <f t="shared" si="6"/>
        <v>0.63</v>
      </c>
      <c r="H15" s="80">
        <f t="shared" si="7"/>
        <v>1.9</v>
      </c>
      <c r="K15" s="75" t="str">
        <f t="shared" si="4"/>
        <v>300000.01-500000</v>
      </c>
      <c r="L15" s="78">
        <f>+L14+200000</f>
        <v>500000</v>
      </c>
      <c r="M15" s="79">
        <v>5.0000000000000001E-4</v>
      </c>
      <c r="N15" s="37">
        <v>395000</v>
      </c>
      <c r="O15" s="80">
        <f t="shared" si="0"/>
        <v>197.5</v>
      </c>
      <c r="P15" s="79">
        <f t="shared" si="5"/>
        <v>7.0000000000005724E-4</v>
      </c>
      <c r="Q15" s="81">
        <f t="shared" si="1"/>
        <v>338.79999999999995</v>
      </c>
      <c r="R15" s="80">
        <f t="shared" si="2"/>
        <v>28.233333333333331</v>
      </c>
      <c r="S15" s="80">
        <f t="shared" si="3"/>
        <v>41.299999999971362</v>
      </c>
    </row>
    <row r="16" spans="1:19" x14ac:dyDescent="0.25">
      <c r="A16" s="83" t="s">
        <v>159</v>
      </c>
      <c r="B16" s="37">
        <v>15</v>
      </c>
      <c r="C16" t="s">
        <v>151</v>
      </c>
      <c r="D16" s="37">
        <v>750</v>
      </c>
      <c r="E16" s="80">
        <f t="shared" si="8"/>
        <v>0.94</v>
      </c>
      <c r="F16" s="37">
        <v>250</v>
      </c>
      <c r="G16" s="80">
        <f t="shared" si="6"/>
        <v>0.31</v>
      </c>
      <c r="H16" s="80">
        <f t="shared" si="7"/>
        <v>0.62999999999999989</v>
      </c>
      <c r="K16" s="75" t="str">
        <f t="shared" si="4"/>
        <v>500000.01-750000</v>
      </c>
      <c r="L16" s="78">
        <f>+L15+250000</f>
        <v>750000</v>
      </c>
      <c r="M16" s="79">
        <v>1.4999999999999999E-4</v>
      </c>
      <c r="N16" s="37">
        <v>625000</v>
      </c>
      <c r="O16" s="80">
        <f t="shared" si="0"/>
        <v>93.749999999999986</v>
      </c>
      <c r="P16" s="79">
        <f t="shared" si="5"/>
        <v>2.0000000000005723E-4</v>
      </c>
      <c r="Q16" s="81">
        <f t="shared" si="1"/>
        <v>141.29999999999998</v>
      </c>
      <c r="R16" s="80">
        <f t="shared" si="2"/>
        <v>11.774999999999999</v>
      </c>
      <c r="S16" s="80">
        <f t="shared" si="3"/>
        <v>10.049999999957066</v>
      </c>
    </row>
    <row r="17" spans="1:19" x14ac:dyDescent="0.25">
      <c r="A17" s="83" t="s">
        <v>160</v>
      </c>
      <c r="B17" s="37">
        <v>20</v>
      </c>
      <c r="C17" t="s">
        <v>151</v>
      </c>
      <c r="D17" s="37">
        <v>650</v>
      </c>
      <c r="E17" s="80">
        <f t="shared" si="8"/>
        <v>1.08</v>
      </c>
      <c r="F17" s="37"/>
      <c r="G17" s="80"/>
      <c r="H17" s="80">
        <f t="shared" si="7"/>
        <v>1.08</v>
      </c>
      <c r="K17" s="75" t="str">
        <f t="shared" si="4"/>
        <v>750000.01-1000000</v>
      </c>
      <c r="L17" s="78">
        <f>+L16+250000</f>
        <v>1000000</v>
      </c>
      <c r="M17" s="79">
        <v>3.4999999999999997E-5</v>
      </c>
      <c r="N17" s="37">
        <v>855000</v>
      </c>
      <c r="O17" s="80">
        <f t="shared" si="0"/>
        <v>29.924999999999997</v>
      </c>
      <c r="P17" s="79">
        <f t="shared" si="5"/>
        <v>5.0000000000057241E-5</v>
      </c>
      <c r="Q17" s="81">
        <f t="shared" si="1"/>
        <v>47.55</v>
      </c>
      <c r="R17" s="80">
        <f t="shared" si="2"/>
        <v>3.9624999999999999</v>
      </c>
      <c r="S17" s="80">
        <f t="shared" si="3"/>
        <v>2.6249999999427551</v>
      </c>
    </row>
    <row r="18" spans="1:19" x14ac:dyDescent="0.25">
      <c r="A18" s="82" t="s">
        <v>161</v>
      </c>
      <c r="B18" s="37"/>
      <c r="D18" s="37"/>
      <c r="E18" s="80"/>
      <c r="F18" s="37"/>
      <c r="G18" s="80"/>
      <c r="H18" s="80"/>
      <c r="K18" s="75" t="str">
        <f>"&gt;"&amp;L17</f>
        <v>&gt;1000000</v>
      </c>
      <c r="L18" s="75"/>
      <c r="M18" s="79">
        <v>1.5E-5</v>
      </c>
      <c r="N18" s="37">
        <v>1175000</v>
      </c>
      <c r="O18" s="80">
        <f t="shared" si="0"/>
        <v>17.625</v>
      </c>
      <c r="P18" s="79">
        <f t="shared" si="5"/>
        <v>1.5000000000057245E-5</v>
      </c>
      <c r="Q18" s="81">
        <f t="shared" si="1"/>
        <v>17.625</v>
      </c>
      <c r="R18" s="80">
        <f t="shared" si="2"/>
        <v>1.46875</v>
      </c>
      <c r="S18" s="80">
        <v>0</v>
      </c>
    </row>
    <row r="19" spans="1:19" x14ac:dyDescent="0.25">
      <c r="A19" s="83" t="s">
        <v>162</v>
      </c>
      <c r="B19" s="37">
        <v>175</v>
      </c>
      <c r="C19" t="s">
        <v>163</v>
      </c>
      <c r="D19" s="37">
        <v>1500</v>
      </c>
      <c r="E19" s="80">
        <f t="shared" si="8"/>
        <v>21.88</v>
      </c>
      <c r="F19" s="37">
        <v>150</v>
      </c>
      <c r="G19" s="80">
        <f t="shared" ref="G19" si="9">ROUND($B19*F19/12000,2)</f>
        <v>2.19</v>
      </c>
      <c r="H19" s="80">
        <f t="shared" ref="H19:H23" si="10">E19-G19</f>
        <v>19.689999999999998</v>
      </c>
    </row>
    <row r="20" spans="1:19" x14ac:dyDescent="0.25">
      <c r="A20" s="83" t="s">
        <v>164</v>
      </c>
      <c r="B20" s="37">
        <v>310</v>
      </c>
      <c r="C20" t="s">
        <v>163</v>
      </c>
      <c r="D20" s="37">
        <v>700</v>
      </c>
      <c r="E20" s="80">
        <f t="shared" si="8"/>
        <v>18.079999999999998</v>
      </c>
      <c r="F20" s="37"/>
      <c r="G20" s="80"/>
      <c r="H20" s="80">
        <f t="shared" si="10"/>
        <v>18.079999999999998</v>
      </c>
    </row>
    <row r="21" spans="1:19" x14ac:dyDescent="0.25">
      <c r="A21" s="83" t="s">
        <v>165</v>
      </c>
      <c r="B21" s="37">
        <v>370</v>
      </c>
      <c r="C21" t="s">
        <v>163</v>
      </c>
      <c r="D21" s="37">
        <v>220</v>
      </c>
      <c r="E21" s="80">
        <f t="shared" si="8"/>
        <v>6.78</v>
      </c>
      <c r="F21" s="37"/>
      <c r="G21" s="80"/>
      <c r="H21" s="80">
        <f t="shared" si="10"/>
        <v>6.78</v>
      </c>
    </row>
    <row r="22" spans="1:19" x14ac:dyDescent="0.25">
      <c r="A22" s="83" t="s">
        <v>166</v>
      </c>
      <c r="B22" s="37">
        <v>125</v>
      </c>
      <c r="C22" t="s">
        <v>163</v>
      </c>
      <c r="D22" s="37">
        <v>3400</v>
      </c>
      <c r="E22" s="80">
        <f t="shared" si="8"/>
        <v>35.42</v>
      </c>
      <c r="F22" s="37"/>
      <c r="G22" s="80"/>
      <c r="H22" s="80">
        <f t="shared" si="10"/>
        <v>35.42</v>
      </c>
    </row>
    <row r="23" spans="1:19" x14ac:dyDescent="0.25">
      <c r="A23" s="83" t="s">
        <v>167</v>
      </c>
      <c r="B23" s="37">
        <v>500</v>
      </c>
      <c r="C23" t="s">
        <v>163</v>
      </c>
      <c r="D23" s="37">
        <v>250</v>
      </c>
      <c r="E23" s="80">
        <f t="shared" si="8"/>
        <v>10.42</v>
      </c>
      <c r="F23" s="37"/>
      <c r="G23" s="80"/>
      <c r="H23" s="80">
        <f t="shared" si="10"/>
        <v>10.42</v>
      </c>
    </row>
    <row r="24" spans="1:19" x14ac:dyDescent="0.25">
      <c r="A24" s="82" t="s">
        <v>168</v>
      </c>
      <c r="B24" s="37"/>
      <c r="D24" s="37"/>
      <c r="E24" s="80">
        <f>SUM(E8:E23)</f>
        <v>230.25999999999996</v>
      </c>
      <c r="F24" s="37"/>
      <c r="G24" s="80">
        <f>SUM(G8:G23)</f>
        <v>8.5499999999999989</v>
      </c>
      <c r="H24" s="80">
        <f>SUM(H8:H23)</f>
        <v>221.70999999999995</v>
      </c>
    </row>
    <row r="25" spans="1:19" x14ac:dyDescent="0.25">
      <c r="A25" t="s">
        <v>169</v>
      </c>
      <c r="B25" s="37"/>
      <c r="D25" s="37"/>
      <c r="F25" s="37"/>
      <c r="G25" s="80"/>
    </row>
    <row r="26" spans="1:19" x14ac:dyDescent="0.25">
      <c r="A26" s="82" t="s">
        <v>170</v>
      </c>
      <c r="B26" s="37"/>
      <c r="D26" s="37"/>
      <c r="F26" s="37"/>
      <c r="G26" s="80"/>
    </row>
    <row r="27" spans="1:19" x14ac:dyDescent="0.25">
      <c r="A27" s="83" t="s">
        <v>119</v>
      </c>
      <c r="B27" s="37">
        <v>5100</v>
      </c>
      <c r="C27" t="s">
        <v>171</v>
      </c>
      <c r="D27" s="37">
        <v>115</v>
      </c>
      <c r="E27" s="80">
        <f t="shared" ref="E27:E30" si="11">ROUND($B27*D27/12000,2)</f>
        <v>48.88</v>
      </c>
      <c r="F27" s="37">
        <v>15</v>
      </c>
      <c r="G27" s="80">
        <f t="shared" ref="G27" si="12">ROUND($B27*F27/12000,2)</f>
        <v>6.38</v>
      </c>
      <c r="H27" s="80">
        <f t="shared" ref="H27:H30" si="13">E27-G27</f>
        <v>42.5</v>
      </c>
    </row>
    <row r="28" spans="1:19" x14ac:dyDescent="0.25">
      <c r="A28" s="83" t="s">
        <v>172</v>
      </c>
      <c r="B28" s="37">
        <v>200</v>
      </c>
      <c r="C28" t="s">
        <v>171</v>
      </c>
      <c r="D28" s="37">
        <v>275</v>
      </c>
      <c r="E28" s="80">
        <f t="shared" si="11"/>
        <v>4.58</v>
      </c>
      <c r="F28" s="37"/>
      <c r="G28" s="80"/>
      <c r="H28" s="80">
        <f t="shared" si="13"/>
        <v>4.58</v>
      </c>
    </row>
    <row r="29" spans="1:19" x14ac:dyDescent="0.25">
      <c r="A29" s="83" t="s">
        <v>173</v>
      </c>
      <c r="B29" s="37">
        <v>750</v>
      </c>
      <c r="C29" t="s">
        <v>174</v>
      </c>
      <c r="D29" s="37">
        <v>50</v>
      </c>
      <c r="E29" s="80">
        <f t="shared" si="11"/>
        <v>3.13</v>
      </c>
      <c r="F29" s="37"/>
      <c r="G29" s="80"/>
      <c r="H29" s="80">
        <f t="shared" si="13"/>
        <v>3.13</v>
      </c>
    </row>
    <row r="30" spans="1:19" x14ac:dyDescent="0.25">
      <c r="A30" s="82" t="s">
        <v>175</v>
      </c>
      <c r="B30" s="37">
        <v>250</v>
      </c>
      <c r="C30" t="s">
        <v>171</v>
      </c>
      <c r="D30" s="37">
        <v>225</v>
      </c>
      <c r="E30" s="80">
        <f t="shared" si="11"/>
        <v>4.6900000000000004</v>
      </c>
      <c r="F30" s="37"/>
      <c r="G30" s="80"/>
      <c r="H30" s="80">
        <f t="shared" si="13"/>
        <v>4.6900000000000004</v>
      </c>
    </row>
    <row r="31" spans="1:19" x14ac:dyDescent="0.25">
      <c r="A31" s="82" t="s">
        <v>176</v>
      </c>
      <c r="B31" s="37"/>
      <c r="D31" s="37"/>
      <c r="F31" s="37"/>
    </row>
    <row r="32" spans="1:19" x14ac:dyDescent="0.25">
      <c r="A32" s="83" t="s">
        <v>177</v>
      </c>
      <c r="B32" s="37"/>
      <c r="D32" s="37"/>
      <c r="E32" s="80"/>
      <c r="F32" s="37"/>
      <c r="G32" s="80"/>
      <c r="H32" s="80"/>
    </row>
    <row r="33" spans="1:8" x14ac:dyDescent="0.25">
      <c r="A33" s="84" t="s">
        <v>153</v>
      </c>
      <c r="B33" s="85">
        <v>1.3</v>
      </c>
      <c r="C33" t="s">
        <v>174</v>
      </c>
      <c r="D33" s="37">
        <v>29000</v>
      </c>
      <c r="E33" s="80">
        <f t="shared" ref="E33:E43" si="14">ROUND($B33*D33/12000,2)</f>
        <v>3.14</v>
      </c>
      <c r="F33" s="37"/>
      <c r="G33" s="80"/>
      <c r="H33" s="80">
        <f t="shared" ref="H33:H43" si="15">E33-G33</f>
        <v>3.14</v>
      </c>
    </row>
    <row r="34" spans="1:8" x14ac:dyDescent="0.25">
      <c r="A34" s="84" t="s">
        <v>154</v>
      </c>
      <c r="B34" s="37">
        <v>49</v>
      </c>
      <c r="C34" t="s">
        <v>174</v>
      </c>
      <c r="D34" s="37">
        <v>3100</v>
      </c>
      <c r="E34" s="80">
        <f>ROUND($B34*D34/12000,2)</f>
        <v>12.66</v>
      </c>
      <c r="F34" s="37"/>
      <c r="G34" s="80"/>
      <c r="H34" s="80">
        <f>E34-G34</f>
        <v>12.66</v>
      </c>
    </row>
    <row r="35" spans="1:8" x14ac:dyDescent="0.25">
      <c r="A35" s="83" t="s">
        <v>178</v>
      </c>
      <c r="B35" s="37">
        <v>600</v>
      </c>
      <c r="C35" t="s">
        <v>174</v>
      </c>
      <c r="D35" s="37">
        <v>570</v>
      </c>
      <c r="E35" s="80">
        <f t="shared" si="14"/>
        <v>28.5</v>
      </c>
      <c r="F35" s="37"/>
      <c r="G35" s="80"/>
      <c r="H35" s="80">
        <f t="shared" si="15"/>
        <v>28.5</v>
      </c>
    </row>
    <row r="36" spans="1:8" x14ac:dyDescent="0.25">
      <c r="A36" s="82" t="s">
        <v>179</v>
      </c>
      <c r="B36" s="37">
        <v>170</v>
      </c>
      <c r="C36" t="s">
        <v>171</v>
      </c>
      <c r="D36" s="37">
        <v>270</v>
      </c>
      <c r="E36" s="80">
        <f t="shared" si="14"/>
        <v>3.83</v>
      </c>
      <c r="F36" s="37"/>
      <c r="G36" s="80"/>
      <c r="H36" s="80">
        <f t="shared" si="15"/>
        <v>3.83</v>
      </c>
    </row>
    <row r="37" spans="1:8" x14ac:dyDescent="0.25">
      <c r="A37" s="82" t="s">
        <v>180</v>
      </c>
      <c r="B37" s="37">
        <v>4500</v>
      </c>
      <c r="C37" t="s">
        <v>174</v>
      </c>
      <c r="D37" s="37">
        <v>105</v>
      </c>
      <c r="E37" s="80">
        <f t="shared" si="14"/>
        <v>39.380000000000003</v>
      </c>
      <c r="F37" s="37"/>
      <c r="G37" s="80"/>
      <c r="H37" s="80">
        <f t="shared" si="15"/>
        <v>39.380000000000003</v>
      </c>
    </row>
    <row r="38" spans="1:8" x14ac:dyDescent="0.25">
      <c r="A38" s="82" t="s">
        <v>181</v>
      </c>
      <c r="B38" s="37"/>
      <c r="D38" s="37"/>
      <c r="E38" s="80"/>
      <c r="F38" s="37"/>
      <c r="G38" s="80"/>
      <c r="H38" s="80"/>
    </row>
    <row r="39" spans="1:8" x14ac:dyDescent="0.25">
      <c r="A39" s="84" t="s">
        <v>156</v>
      </c>
      <c r="B39" s="37">
        <v>36</v>
      </c>
      <c r="C39" t="s">
        <v>174</v>
      </c>
      <c r="D39" s="37">
        <v>2000</v>
      </c>
      <c r="E39" s="80">
        <f t="shared" si="14"/>
        <v>6</v>
      </c>
      <c r="F39" s="37"/>
      <c r="G39" s="80"/>
      <c r="H39" s="80">
        <f t="shared" si="15"/>
        <v>6</v>
      </c>
    </row>
    <row r="40" spans="1:8" x14ac:dyDescent="0.25">
      <c r="A40" s="84" t="s">
        <v>157</v>
      </c>
      <c r="B40" s="37">
        <v>4</v>
      </c>
      <c r="C40" t="s">
        <v>174</v>
      </c>
      <c r="D40" s="37">
        <v>2250</v>
      </c>
      <c r="E40" s="80">
        <f t="shared" si="14"/>
        <v>0.75</v>
      </c>
      <c r="F40" s="37"/>
      <c r="G40" s="80"/>
      <c r="H40" s="80">
        <f t="shared" si="15"/>
        <v>0.75</v>
      </c>
    </row>
    <row r="41" spans="1:8" x14ac:dyDescent="0.25">
      <c r="A41" s="82" t="s">
        <v>182</v>
      </c>
      <c r="B41" s="37">
        <v>600</v>
      </c>
      <c r="C41" t="s">
        <v>171</v>
      </c>
      <c r="D41" s="37">
        <v>145</v>
      </c>
      <c r="E41" s="80">
        <f t="shared" si="14"/>
        <v>7.25</v>
      </c>
      <c r="F41" s="37"/>
      <c r="H41" s="80">
        <f t="shared" si="15"/>
        <v>7.25</v>
      </c>
    </row>
    <row r="42" spans="1:8" x14ac:dyDescent="0.25">
      <c r="A42" s="82" t="s">
        <v>183</v>
      </c>
      <c r="B42" s="37">
        <v>20</v>
      </c>
      <c r="C42" t="s">
        <v>171</v>
      </c>
      <c r="D42" s="37">
        <v>100</v>
      </c>
      <c r="E42" s="80">
        <f t="shared" si="14"/>
        <v>0.17</v>
      </c>
      <c r="F42" s="37"/>
      <c r="H42" s="80">
        <f t="shared" si="15"/>
        <v>0.17</v>
      </c>
    </row>
    <row r="43" spans="1:8" x14ac:dyDescent="0.25">
      <c r="A43" s="82" t="s">
        <v>184</v>
      </c>
      <c r="B43" s="37">
        <v>75</v>
      </c>
      <c r="C43" t="s">
        <v>4</v>
      </c>
      <c r="D43" s="37">
        <v>350</v>
      </c>
      <c r="E43" s="80">
        <f t="shared" si="14"/>
        <v>2.19</v>
      </c>
      <c r="F43" s="37"/>
      <c r="H43" s="80">
        <f t="shared" si="15"/>
        <v>2.19</v>
      </c>
    </row>
    <row r="44" spans="1:8" x14ac:dyDescent="0.25">
      <c r="A44" s="82" t="s">
        <v>168</v>
      </c>
      <c r="B44" s="37"/>
      <c r="D44" s="37"/>
      <c r="E44" s="80">
        <f>SUM(E27:E43)</f>
        <v>165.14999999999998</v>
      </c>
      <c r="F44" s="37"/>
      <c r="G44" s="80">
        <f>SUM(G27:G43)</f>
        <v>6.38</v>
      </c>
      <c r="H44" s="80">
        <f>SUM(H27:H43)</f>
        <v>158.76999999999998</v>
      </c>
    </row>
    <row r="45" spans="1:8" x14ac:dyDescent="0.25">
      <c r="A45" t="s">
        <v>185</v>
      </c>
      <c r="B45" s="37"/>
      <c r="D45" s="37"/>
      <c r="F45" s="37"/>
    </row>
    <row r="46" spans="1:8" x14ac:dyDescent="0.25">
      <c r="A46" s="82" t="s">
        <v>186</v>
      </c>
      <c r="B46" s="37">
        <v>20</v>
      </c>
      <c r="C46" t="s">
        <v>163</v>
      </c>
      <c r="D46" s="37">
        <v>1400</v>
      </c>
      <c r="E46" s="80">
        <f t="shared" ref="E46:E50" si="16">ROUND($B46*D46/12000,2)</f>
        <v>2.33</v>
      </c>
      <c r="F46" s="37"/>
      <c r="G46" s="80"/>
      <c r="H46" s="80">
        <f t="shared" ref="H46:H50" si="17">E46-G46</f>
        <v>2.33</v>
      </c>
    </row>
    <row r="47" spans="1:8" x14ac:dyDescent="0.25">
      <c r="A47" s="82" t="s">
        <v>187</v>
      </c>
      <c r="B47" s="37">
        <v>10200</v>
      </c>
      <c r="C47" t="s">
        <v>188</v>
      </c>
      <c r="D47" s="37">
        <v>75</v>
      </c>
      <c r="E47" s="80">
        <f t="shared" si="16"/>
        <v>63.75</v>
      </c>
      <c r="F47" s="37">
        <v>10</v>
      </c>
      <c r="G47" s="80">
        <f t="shared" ref="G47" si="18">ROUND($B47*F47/12000,2)</f>
        <v>8.5</v>
      </c>
      <c r="H47" s="80">
        <f t="shared" si="17"/>
        <v>55.25</v>
      </c>
    </row>
    <row r="48" spans="1:8" x14ac:dyDescent="0.25">
      <c r="A48" s="82" t="s">
        <v>189</v>
      </c>
      <c r="B48" s="37">
        <v>40</v>
      </c>
      <c r="C48" t="s">
        <v>171</v>
      </c>
      <c r="D48" s="37">
        <v>400</v>
      </c>
      <c r="E48" s="80">
        <f t="shared" si="16"/>
        <v>1.33</v>
      </c>
      <c r="F48" s="37"/>
      <c r="G48" s="80"/>
      <c r="H48" s="80">
        <f t="shared" si="17"/>
        <v>1.33</v>
      </c>
    </row>
    <row r="49" spans="1:8" x14ac:dyDescent="0.25">
      <c r="A49" s="82" t="s">
        <v>190</v>
      </c>
      <c r="B49" s="37">
        <v>350</v>
      </c>
      <c r="C49" t="s">
        <v>174</v>
      </c>
      <c r="D49" s="37">
        <v>200</v>
      </c>
      <c r="E49" s="80">
        <f t="shared" si="16"/>
        <v>5.83</v>
      </c>
      <c r="F49" s="37"/>
      <c r="G49" s="80"/>
      <c r="H49" s="80">
        <f t="shared" si="17"/>
        <v>5.83</v>
      </c>
    </row>
    <row r="50" spans="1:8" x14ac:dyDescent="0.25">
      <c r="A50" s="82" t="s">
        <v>191</v>
      </c>
      <c r="B50" s="37">
        <v>720</v>
      </c>
      <c r="C50" t="s">
        <v>171</v>
      </c>
      <c r="D50" s="37">
        <v>115</v>
      </c>
      <c r="E50" s="80">
        <f t="shared" si="16"/>
        <v>6.9</v>
      </c>
      <c r="F50" s="37"/>
      <c r="H50" s="80">
        <f t="shared" si="17"/>
        <v>6.9</v>
      </c>
    </row>
    <row r="51" spans="1:8" x14ac:dyDescent="0.25">
      <c r="A51" s="82" t="s">
        <v>168</v>
      </c>
      <c r="E51" s="80">
        <f>SUM(E46:E50)</f>
        <v>80.14</v>
      </c>
      <c r="G51" s="80">
        <f t="shared" ref="G51:H51" si="19">SUM(G46:G50)</f>
        <v>8.5</v>
      </c>
      <c r="H51" s="80">
        <f t="shared" si="19"/>
        <v>71.64</v>
      </c>
    </row>
    <row r="52" spans="1:8" x14ac:dyDescent="0.25">
      <c r="A52" s="86" t="s">
        <v>192</v>
      </c>
      <c r="E52" s="80">
        <f>SUM(E8:E51)/2</f>
        <v>475.55</v>
      </c>
      <c r="G52" s="80">
        <f t="shared" ref="G52:H52" si="20">SUM(G8:G51)/2</f>
        <v>23.43</v>
      </c>
      <c r="H52" s="80">
        <f t="shared" si="20"/>
        <v>452.12</v>
      </c>
    </row>
  </sheetData>
  <pageMargins left="0.7" right="0.7" top="0.75" bottom="0.75" header="0.3" footer="0.3"/>
  <pageSetup orientation="portrait" r:id="rId1"/>
  <ignoredErrors>
    <ignoredError sqref="B5:H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8"/>
  <sheetViews>
    <sheetView workbookViewId="0">
      <selection activeCell="A4" sqref="A4"/>
    </sheetView>
  </sheetViews>
  <sheetFormatPr defaultRowHeight="15" x14ac:dyDescent="0.25"/>
  <cols>
    <col min="1" max="1" width="57" bestFit="1" customWidth="1"/>
    <col min="2" max="2" width="10.85546875" customWidth="1"/>
    <col min="3" max="3" width="15.85546875" customWidth="1"/>
    <col min="4" max="4" width="13.7109375" customWidth="1"/>
    <col min="5" max="5" width="16.7109375" customWidth="1"/>
  </cols>
  <sheetData>
    <row r="1" spans="1:20" ht="18.75" x14ac:dyDescent="0.3">
      <c r="A1" s="3" t="s">
        <v>2</v>
      </c>
      <c r="B1" s="4"/>
      <c r="C1" s="4"/>
      <c r="D1" s="4"/>
      <c r="E1" s="4"/>
      <c r="F1" s="4"/>
      <c r="G1" s="4"/>
      <c r="H1" s="4"/>
      <c r="I1" s="4"/>
      <c r="J1" s="4"/>
      <c r="K1" s="4"/>
      <c r="L1" s="4"/>
      <c r="M1" s="4"/>
      <c r="N1" s="4"/>
      <c r="O1" s="4"/>
      <c r="P1" s="4"/>
      <c r="Q1" s="2"/>
      <c r="R1" s="2"/>
      <c r="S1" s="2"/>
      <c r="T1" s="2"/>
    </row>
    <row r="2" spans="1:20" ht="37.5" customHeight="1" x14ac:dyDescent="0.25">
      <c r="A2" s="87" t="s">
        <v>75</v>
      </c>
      <c r="B2" s="87"/>
      <c r="C2" s="87"/>
      <c r="D2" s="87"/>
      <c r="E2" s="87"/>
      <c r="F2" s="87"/>
      <c r="G2" s="87"/>
      <c r="H2" s="87"/>
      <c r="I2" s="87"/>
      <c r="J2" s="87"/>
      <c r="K2" s="87"/>
      <c r="L2" s="87"/>
      <c r="M2" s="87"/>
      <c r="N2" s="87"/>
      <c r="O2" s="87"/>
      <c r="P2" s="87"/>
      <c r="Q2" s="87"/>
      <c r="R2" s="87"/>
      <c r="S2" s="87"/>
      <c r="T2" s="87"/>
    </row>
    <row r="3" spans="1:20" ht="18.75" x14ac:dyDescent="0.3">
      <c r="A3" s="6"/>
      <c r="B3" s="4"/>
      <c r="C3" s="4"/>
      <c r="D3" s="4"/>
      <c r="E3" s="4"/>
      <c r="F3" s="4"/>
      <c r="G3" s="4"/>
      <c r="H3" s="4"/>
      <c r="I3" s="4"/>
      <c r="J3" s="4"/>
      <c r="K3" s="4"/>
      <c r="L3" s="4"/>
      <c r="M3" s="4"/>
      <c r="N3" s="4"/>
      <c r="O3" s="4"/>
      <c r="P3" s="4"/>
      <c r="Q3" s="2"/>
      <c r="R3" s="2"/>
      <c r="S3" s="2"/>
      <c r="T3" s="2"/>
    </row>
    <row r="4" spans="1:20" ht="18.75" x14ac:dyDescent="0.3">
      <c r="A4" s="6" t="s">
        <v>73</v>
      </c>
      <c r="B4" s="6"/>
      <c r="C4" s="4"/>
      <c r="D4" s="4"/>
      <c r="E4" s="4"/>
      <c r="F4" s="4"/>
      <c r="G4" s="4"/>
      <c r="H4" s="4"/>
      <c r="I4" s="4"/>
      <c r="J4" s="4"/>
      <c r="K4" s="4"/>
      <c r="L4" s="4"/>
      <c r="M4" s="4"/>
      <c r="N4" s="4"/>
      <c r="O4" s="4"/>
      <c r="P4" s="4"/>
      <c r="Q4" s="2"/>
      <c r="R4" s="2"/>
      <c r="S4" s="2"/>
      <c r="T4" s="2"/>
    </row>
    <row r="5" spans="1:20" ht="18.75" x14ac:dyDescent="0.3">
      <c r="A5" s="7" t="s">
        <v>84</v>
      </c>
      <c r="B5" s="8"/>
      <c r="C5" s="8"/>
      <c r="D5" s="8"/>
      <c r="E5" s="8"/>
      <c r="F5" s="4"/>
      <c r="G5" s="4"/>
      <c r="H5" s="4"/>
      <c r="I5" s="4"/>
      <c r="J5" s="4"/>
      <c r="K5" s="4"/>
      <c r="L5" s="4"/>
      <c r="M5" s="4"/>
      <c r="N5" s="4"/>
      <c r="O5" s="4"/>
      <c r="P5" s="4"/>
      <c r="Q5" s="2"/>
      <c r="R5" s="2"/>
      <c r="S5" s="2"/>
      <c r="T5" s="2"/>
    </row>
    <row r="6" spans="1:20" ht="18.75" x14ac:dyDescent="0.3">
      <c r="A6" s="5"/>
      <c r="B6" s="8"/>
      <c r="C6" s="8"/>
      <c r="D6" s="8"/>
      <c r="E6" s="8"/>
      <c r="F6" s="4"/>
      <c r="G6" s="4"/>
      <c r="H6" s="4"/>
      <c r="I6" s="4"/>
      <c r="J6" s="4"/>
      <c r="K6" s="4"/>
      <c r="L6" s="4"/>
      <c r="M6" s="4"/>
      <c r="N6" s="4"/>
      <c r="O6" s="4"/>
      <c r="P6" s="4"/>
      <c r="Q6" s="2"/>
      <c r="R6" s="2"/>
      <c r="S6" s="2"/>
      <c r="T6" s="2"/>
    </row>
    <row r="7" spans="1:20" ht="18.75" x14ac:dyDescent="0.3">
      <c r="A7" s="6" t="s">
        <v>76</v>
      </c>
      <c r="B7" s="4"/>
      <c r="C7" s="8"/>
      <c r="D7" s="8"/>
      <c r="E7" s="15"/>
      <c r="F7" s="4"/>
      <c r="G7" s="4"/>
      <c r="H7" s="4"/>
      <c r="I7" s="4"/>
      <c r="J7" s="4"/>
      <c r="K7" s="4"/>
      <c r="L7" s="4"/>
      <c r="M7" s="4"/>
      <c r="N7" s="4"/>
      <c r="O7" s="4"/>
      <c r="P7" s="4"/>
      <c r="Q7" s="2"/>
      <c r="R7" s="2"/>
      <c r="S7" s="2"/>
      <c r="T7" s="2"/>
    </row>
    <row r="8" spans="1:20" ht="18.75" x14ac:dyDescent="0.3">
      <c r="A8" s="6"/>
      <c r="B8" s="4"/>
      <c r="C8" s="8"/>
      <c r="D8" s="8"/>
      <c r="E8" s="8"/>
      <c r="F8" s="4"/>
      <c r="G8" s="4"/>
      <c r="H8" s="4"/>
      <c r="I8" s="4"/>
      <c r="J8" s="4"/>
      <c r="K8" s="4"/>
      <c r="L8" s="4"/>
      <c r="M8" s="4"/>
      <c r="N8" s="4"/>
      <c r="O8" s="4"/>
      <c r="P8" s="4"/>
      <c r="Q8" s="2"/>
      <c r="R8" s="2"/>
      <c r="S8" s="2"/>
      <c r="T8" s="2"/>
    </row>
    <row r="9" spans="1:20" ht="18.75" x14ac:dyDescent="0.3">
      <c r="A9" s="6" t="s">
        <v>77</v>
      </c>
      <c r="B9" s="4"/>
      <c r="C9" s="8"/>
      <c r="D9" s="8"/>
      <c r="E9" s="8"/>
      <c r="F9" s="4"/>
      <c r="G9" s="4"/>
      <c r="H9" s="4"/>
      <c r="I9" s="4"/>
      <c r="J9" s="4"/>
      <c r="K9" s="4"/>
      <c r="L9" s="4"/>
      <c r="M9" s="4"/>
      <c r="N9" s="4"/>
      <c r="O9" s="4"/>
      <c r="P9" s="4"/>
      <c r="Q9" s="2"/>
      <c r="R9" s="2"/>
      <c r="S9" s="2"/>
      <c r="T9" s="2"/>
    </row>
    <row r="10" spans="1:20" ht="18.75" x14ac:dyDescent="0.3">
      <c r="A10" s="6"/>
      <c r="B10" s="4"/>
      <c r="C10" s="4"/>
      <c r="D10" s="4"/>
      <c r="E10" s="4"/>
      <c r="F10" s="4"/>
      <c r="G10" s="4"/>
      <c r="H10" s="4"/>
      <c r="I10" s="4"/>
      <c r="J10" s="4"/>
      <c r="K10" s="4"/>
      <c r="L10" s="4"/>
      <c r="M10" s="4"/>
      <c r="N10" s="4"/>
      <c r="O10" s="4"/>
      <c r="P10" s="4"/>
      <c r="Q10" s="2"/>
      <c r="R10" s="2"/>
      <c r="S10" s="2"/>
      <c r="T10" s="2"/>
    </row>
    <row r="11" spans="1:20" ht="18.75" x14ac:dyDescent="0.3">
      <c r="A11" s="23" t="s">
        <v>78</v>
      </c>
      <c r="B11" s="4"/>
      <c r="C11" s="8"/>
      <c r="D11" s="8"/>
      <c r="E11" s="8"/>
      <c r="F11" s="4"/>
      <c r="G11" s="4"/>
      <c r="H11" s="4"/>
      <c r="I11" s="4"/>
      <c r="J11" s="4"/>
      <c r="K11" s="4"/>
      <c r="L11" s="4"/>
      <c r="M11" s="4"/>
      <c r="N11" s="4"/>
      <c r="O11" s="4"/>
      <c r="P11" s="4"/>
      <c r="Q11" s="2"/>
      <c r="R11" s="2"/>
      <c r="S11" s="2"/>
      <c r="T11" s="2"/>
    </row>
    <row r="12" spans="1:20" ht="18.75" x14ac:dyDescent="0.3">
      <c r="A12" s="23" t="s">
        <v>79</v>
      </c>
      <c r="B12" s="4"/>
      <c r="C12" s="14"/>
      <c r="D12" s="14"/>
      <c r="E12" s="14"/>
      <c r="F12" s="4"/>
      <c r="G12" s="4"/>
      <c r="H12" s="4"/>
      <c r="I12" s="4"/>
      <c r="J12" s="4"/>
      <c r="K12" s="4"/>
      <c r="L12" s="4"/>
      <c r="M12" s="4"/>
      <c r="N12" s="4"/>
      <c r="O12" s="4"/>
      <c r="P12" s="4"/>
      <c r="Q12" s="2"/>
      <c r="R12" s="2"/>
      <c r="S12" s="2"/>
      <c r="T12" s="2"/>
    </row>
    <row r="13" spans="1:20" ht="18.75" x14ac:dyDescent="0.3">
      <c r="A13" s="23" t="s">
        <v>80</v>
      </c>
      <c r="B13" s="4"/>
      <c r="C13" s="14"/>
      <c r="D13" s="14"/>
      <c r="E13" s="14"/>
      <c r="F13" s="4"/>
      <c r="G13" s="4"/>
      <c r="H13" s="4"/>
      <c r="I13" s="4"/>
      <c r="J13" s="4"/>
      <c r="K13" s="4"/>
      <c r="L13" s="4"/>
      <c r="M13" s="4"/>
      <c r="N13" s="4"/>
      <c r="O13" s="4"/>
      <c r="P13" s="4"/>
      <c r="Q13" s="2"/>
      <c r="R13" s="2"/>
      <c r="S13" s="2"/>
      <c r="T13" s="2"/>
    </row>
    <row r="14" spans="1:20" ht="18.75" x14ac:dyDescent="0.3">
      <c r="A14" s="23" t="s">
        <v>81</v>
      </c>
      <c r="B14" s="4"/>
      <c r="C14" s="4"/>
      <c r="D14" s="4"/>
      <c r="E14" s="4"/>
      <c r="F14" s="4"/>
      <c r="G14" s="4"/>
      <c r="H14" s="4"/>
      <c r="I14" s="4"/>
      <c r="J14" s="4"/>
      <c r="K14" s="4"/>
      <c r="L14" s="4"/>
      <c r="M14" s="4"/>
      <c r="N14" s="4"/>
      <c r="O14" s="4"/>
      <c r="P14" s="4"/>
      <c r="Q14" s="2"/>
      <c r="R14" s="2"/>
      <c r="S14" s="2"/>
      <c r="T14" s="2"/>
    </row>
    <row r="15" spans="1:20" ht="18.75" x14ac:dyDescent="0.3">
      <c r="A15" s="23" t="s">
        <v>82</v>
      </c>
      <c r="B15" s="4"/>
      <c r="C15" s="4"/>
      <c r="D15" s="4"/>
      <c r="E15" s="4"/>
      <c r="F15" s="4"/>
      <c r="G15" s="4"/>
      <c r="H15" s="4"/>
      <c r="I15" s="4"/>
      <c r="J15" s="4"/>
      <c r="K15" s="4"/>
      <c r="L15" s="4"/>
      <c r="M15" s="4"/>
      <c r="N15" s="4"/>
      <c r="O15" s="4"/>
      <c r="P15" s="4"/>
      <c r="Q15" s="2"/>
      <c r="R15" s="2"/>
      <c r="S15" s="2"/>
      <c r="T15" s="2"/>
    </row>
    <row r="16" spans="1:20" ht="18.75" x14ac:dyDescent="0.3">
      <c r="A16" s="6"/>
      <c r="B16" s="4"/>
      <c r="C16" s="4"/>
      <c r="D16" s="4"/>
      <c r="E16" s="4"/>
      <c r="F16" s="4"/>
      <c r="G16" s="4"/>
      <c r="H16" s="4"/>
      <c r="I16" s="4"/>
      <c r="J16" s="4"/>
      <c r="K16" s="4"/>
      <c r="L16" s="4"/>
      <c r="M16" s="4"/>
      <c r="N16" s="4"/>
      <c r="O16" s="4"/>
      <c r="P16" s="4"/>
      <c r="Q16" s="2"/>
      <c r="R16" s="2"/>
      <c r="S16" s="2"/>
      <c r="T16" s="2"/>
    </row>
    <row r="17" spans="1:20" ht="18.75" x14ac:dyDescent="0.3">
      <c r="A17" s="16" t="s">
        <v>83</v>
      </c>
      <c r="B17" s="13"/>
      <c r="C17" s="4"/>
      <c r="D17" s="4"/>
      <c r="E17" s="4"/>
      <c r="F17" s="4"/>
      <c r="G17" s="4"/>
      <c r="H17" s="4"/>
      <c r="I17" s="4"/>
      <c r="J17" s="4"/>
      <c r="K17" s="4"/>
      <c r="L17" s="4"/>
      <c r="M17" s="4"/>
      <c r="N17" s="4"/>
      <c r="O17" s="4"/>
      <c r="P17" s="4"/>
      <c r="Q17" s="2"/>
      <c r="R17" s="2"/>
      <c r="S17" s="2"/>
      <c r="T17" s="2"/>
    </row>
    <row r="18" spans="1:20" ht="15.75" x14ac:dyDescent="0.25">
      <c r="A18" s="1" t="s">
        <v>0</v>
      </c>
    </row>
  </sheetData>
  <mergeCells count="1">
    <mergeCell ref="A2:T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2847-EAC0-4C79-AC58-A1EE8BDD60B8}">
  <dimension ref="A1:P16"/>
  <sheetViews>
    <sheetView workbookViewId="0">
      <selection activeCell="A16" sqref="A16"/>
    </sheetView>
  </sheetViews>
  <sheetFormatPr defaultRowHeight="15" x14ac:dyDescent="0.25"/>
  <cols>
    <col min="1" max="1" width="57" bestFit="1" customWidth="1"/>
    <col min="2" max="2" width="10.85546875" customWidth="1"/>
    <col min="3" max="3" width="15.85546875" customWidth="1"/>
    <col min="4" max="4" width="13.7109375" customWidth="1"/>
    <col min="5" max="5" width="16.7109375" customWidth="1"/>
  </cols>
  <sheetData>
    <row r="1" spans="1:16" ht="18.75" x14ac:dyDescent="0.3">
      <c r="A1" s="3" t="s">
        <v>6</v>
      </c>
      <c r="B1" s="4"/>
      <c r="C1" s="4"/>
      <c r="D1" s="4"/>
      <c r="E1" s="4"/>
      <c r="F1" s="4"/>
      <c r="G1" s="2"/>
      <c r="H1" s="2"/>
      <c r="I1" s="2"/>
      <c r="J1" s="2"/>
      <c r="K1" s="2"/>
      <c r="L1" s="2"/>
      <c r="M1" s="2"/>
      <c r="N1" s="2"/>
      <c r="O1" s="2"/>
      <c r="P1" s="2"/>
    </row>
    <row r="2" spans="1:16" ht="18.75" x14ac:dyDescent="0.3">
      <c r="A2" s="6" t="s">
        <v>85</v>
      </c>
      <c r="B2" s="4"/>
      <c r="C2" s="4"/>
      <c r="D2" s="4"/>
      <c r="E2" s="4"/>
      <c r="F2" s="4"/>
      <c r="G2" s="2"/>
      <c r="H2" s="2"/>
      <c r="I2" s="2"/>
      <c r="J2" s="2"/>
      <c r="K2" s="2"/>
      <c r="L2" s="2"/>
      <c r="M2" s="2"/>
      <c r="N2" s="2"/>
      <c r="O2" s="2"/>
      <c r="P2" s="2"/>
    </row>
    <row r="3" spans="1:16" ht="18.75" x14ac:dyDescent="0.3">
      <c r="A3" s="6"/>
      <c r="B3" s="4"/>
      <c r="C3" s="4"/>
      <c r="D3" s="4"/>
      <c r="E3" s="4"/>
      <c r="F3" s="4"/>
      <c r="G3" s="2"/>
      <c r="H3" s="2"/>
      <c r="I3" s="2"/>
      <c r="J3" s="2"/>
      <c r="K3" s="2"/>
      <c r="L3" s="2"/>
      <c r="M3" s="2"/>
      <c r="N3" s="2"/>
      <c r="O3" s="2"/>
      <c r="P3" s="2"/>
    </row>
    <row r="4" spans="1:16" ht="18.75" x14ac:dyDescent="0.3">
      <c r="A4" s="23" t="s">
        <v>90</v>
      </c>
      <c r="B4" s="6"/>
      <c r="C4" s="6"/>
      <c r="D4" s="6"/>
      <c r="E4" s="8"/>
      <c r="F4" s="4"/>
      <c r="G4" s="2"/>
      <c r="H4" s="2"/>
      <c r="I4" s="2"/>
      <c r="J4" s="2"/>
      <c r="K4" s="2"/>
      <c r="L4" s="2"/>
      <c r="M4" s="2"/>
      <c r="N4" s="2"/>
      <c r="O4" s="2"/>
      <c r="P4" s="2"/>
    </row>
    <row r="5" spans="1:16" ht="18.75" x14ac:dyDescent="0.3">
      <c r="A5" s="23" t="s">
        <v>91</v>
      </c>
      <c r="B5" s="6"/>
      <c r="C5" s="6"/>
      <c r="D5" s="6"/>
      <c r="E5" s="8"/>
      <c r="F5" s="4"/>
      <c r="G5" s="2"/>
      <c r="H5" s="2"/>
      <c r="I5" s="2"/>
      <c r="J5" s="2"/>
      <c r="K5" s="2"/>
      <c r="L5" s="2"/>
      <c r="M5" s="2"/>
      <c r="N5" s="2"/>
      <c r="O5" s="2"/>
      <c r="P5" s="2"/>
    </row>
    <row r="6" spans="1:16" ht="18.75" x14ac:dyDescent="0.3">
      <c r="A6" s="6"/>
      <c r="B6" s="6"/>
      <c r="C6" s="6"/>
      <c r="D6" s="6"/>
      <c r="E6" s="15"/>
      <c r="F6" s="4"/>
      <c r="G6" s="2"/>
      <c r="H6" s="2"/>
      <c r="I6" s="2"/>
      <c r="J6" s="2"/>
      <c r="K6" s="2"/>
      <c r="L6" s="2"/>
      <c r="M6" s="2"/>
      <c r="N6" s="2"/>
      <c r="O6" s="2"/>
      <c r="P6" s="2"/>
    </row>
    <row r="7" spans="1:16" ht="18.75" x14ac:dyDescent="0.3">
      <c r="A7" s="6" t="s">
        <v>86</v>
      </c>
      <c r="B7" s="6"/>
      <c r="C7" s="6"/>
      <c r="D7" s="6"/>
      <c r="E7" s="8"/>
      <c r="F7" s="4"/>
      <c r="G7" s="2"/>
      <c r="H7" s="2"/>
      <c r="I7" s="2"/>
      <c r="J7" s="2"/>
      <c r="K7" s="2"/>
      <c r="L7" s="2"/>
      <c r="M7" s="2"/>
      <c r="N7" s="2"/>
      <c r="O7" s="2"/>
      <c r="P7" s="2"/>
    </row>
    <row r="8" spans="1:16" ht="18.75" x14ac:dyDescent="0.3">
      <c r="A8" s="6"/>
      <c r="B8" s="6"/>
      <c r="C8" s="6"/>
      <c r="D8" s="6"/>
      <c r="E8" s="8"/>
      <c r="F8" s="4"/>
      <c r="G8" s="2"/>
      <c r="H8" s="2"/>
      <c r="I8" s="2"/>
      <c r="J8" s="2"/>
      <c r="K8" s="2"/>
      <c r="L8" s="2"/>
      <c r="M8" s="2"/>
      <c r="N8" s="2"/>
      <c r="O8" s="2"/>
      <c r="P8" s="2"/>
    </row>
    <row r="9" spans="1:16" ht="18.75" x14ac:dyDescent="0.3">
      <c r="A9" s="6" t="s">
        <v>92</v>
      </c>
      <c r="B9" s="6"/>
      <c r="C9" s="6"/>
      <c r="D9" s="6"/>
      <c r="E9" s="8"/>
      <c r="F9" s="4"/>
      <c r="G9" s="2"/>
      <c r="H9" s="2"/>
      <c r="I9" s="2"/>
      <c r="J9" s="2"/>
      <c r="K9" s="2"/>
      <c r="L9" s="2"/>
      <c r="M9" s="2"/>
      <c r="N9" s="2"/>
      <c r="O9" s="2"/>
      <c r="P9" s="2"/>
    </row>
    <row r="10" spans="1:16" ht="18.75" x14ac:dyDescent="0.3">
      <c r="A10" s="6"/>
      <c r="B10" s="4"/>
      <c r="C10" s="6"/>
      <c r="D10" s="6"/>
      <c r="E10" s="4"/>
      <c r="F10" s="4"/>
      <c r="G10" s="2"/>
      <c r="H10" s="2"/>
      <c r="I10" s="2"/>
      <c r="J10" s="2"/>
      <c r="K10" s="2"/>
      <c r="L10" s="2"/>
      <c r="M10" s="2"/>
      <c r="N10" s="2"/>
      <c r="O10" s="2"/>
      <c r="P10" s="2"/>
    </row>
    <row r="11" spans="1:16" ht="18.75" x14ac:dyDescent="0.3">
      <c r="A11" s="7" t="s">
        <v>87</v>
      </c>
      <c r="B11" s="4"/>
      <c r="C11" s="6"/>
      <c r="D11" s="6"/>
      <c r="E11" s="8"/>
      <c r="F11" s="4"/>
      <c r="G11" s="2"/>
      <c r="H11" s="2"/>
      <c r="I11" s="2"/>
      <c r="J11" s="2"/>
      <c r="K11" s="2"/>
      <c r="L11" s="2"/>
      <c r="M11" s="2"/>
      <c r="N11" s="2"/>
      <c r="O11" s="2"/>
      <c r="P11" s="2"/>
    </row>
    <row r="12" spans="1:16" ht="18.75" x14ac:dyDescent="0.3">
      <c r="A12" s="6"/>
      <c r="B12" s="4"/>
      <c r="C12" s="33"/>
      <c r="D12" s="33"/>
      <c r="E12" s="14"/>
      <c r="F12" s="4"/>
      <c r="G12" s="2"/>
      <c r="H12" s="2"/>
      <c r="I12" s="2"/>
      <c r="J12" s="2"/>
      <c r="K12" s="2"/>
      <c r="L12" s="2"/>
      <c r="M12" s="2"/>
      <c r="N12" s="2"/>
      <c r="O12" s="2"/>
      <c r="P12" s="2"/>
    </row>
    <row r="13" spans="1:16" ht="18.75" x14ac:dyDescent="0.3">
      <c r="A13" s="12" t="s">
        <v>88</v>
      </c>
      <c r="B13" s="4"/>
      <c r="C13" s="55"/>
      <c r="D13" s="55"/>
      <c r="E13" s="14"/>
      <c r="F13" s="4"/>
      <c r="G13" s="2"/>
      <c r="H13" s="2"/>
      <c r="I13" s="2"/>
      <c r="J13" s="2"/>
      <c r="K13" s="2"/>
      <c r="L13" s="2"/>
      <c r="M13" s="2"/>
      <c r="N13" s="2"/>
      <c r="O13" s="2"/>
      <c r="P13" s="2"/>
    </row>
    <row r="14" spans="1:16" ht="18.75" x14ac:dyDescent="0.3">
      <c r="A14" s="12" t="s">
        <v>89</v>
      </c>
      <c r="B14" s="4"/>
      <c r="C14" s="14"/>
      <c r="D14" s="14"/>
      <c r="E14" s="14"/>
      <c r="F14" s="4"/>
      <c r="G14" s="2"/>
      <c r="H14" s="2"/>
      <c r="I14" s="2"/>
      <c r="J14" s="2"/>
      <c r="K14" s="2"/>
      <c r="L14" s="2"/>
      <c r="M14" s="2"/>
      <c r="N14" s="2"/>
      <c r="O14" s="2"/>
      <c r="P14" s="2"/>
    </row>
    <row r="15" spans="1:16" ht="18.75" x14ac:dyDescent="0.3">
      <c r="A15" s="13"/>
      <c r="B15" s="14"/>
      <c r="C15" s="14"/>
      <c r="D15" s="14"/>
      <c r="E15" s="14"/>
      <c r="F15" s="4"/>
      <c r="G15" s="2"/>
      <c r="H15" s="2"/>
      <c r="I15" s="2"/>
      <c r="J15" s="2"/>
      <c r="K15" s="2"/>
      <c r="L15" s="2"/>
      <c r="M15" s="2"/>
      <c r="N15" s="2"/>
      <c r="O15" s="2"/>
      <c r="P15" s="2"/>
    </row>
    <row r="16" spans="1:16" ht="15.75" x14ac:dyDescent="0.25">
      <c r="A16" s="1" t="s">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6F2F-F9A9-44BC-B49B-077850EE5331}">
  <dimension ref="A1:J23"/>
  <sheetViews>
    <sheetView workbookViewId="0"/>
  </sheetViews>
  <sheetFormatPr defaultRowHeight="15" x14ac:dyDescent="0.25"/>
  <cols>
    <col min="1" max="1" width="57" bestFit="1" customWidth="1"/>
    <col min="2" max="2" width="19" customWidth="1"/>
    <col min="3" max="3" width="20.85546875" customWidth="1"/>
    <col min="4" max="4" width="19.28515625" customWidth="1"/>
    <col min="5" max="5" width="15.140625" customWidth="1"/>
    <col min="6" max="6" width="18.140625" customWidth="1"/>
    <col min="7" max="7" width="16.140625" customWidth="1"/>
  </cols>
  <sheetData>
    <row r="1" spans="1:10" ht="18.75" x14ac:dyDescent="0.3">
      <c r="A1" s="3" t="s">
        <v>8</v>
      </c>
      <c r="B1" s="4"/>
      <c r="C1" s="4"/>
      <c r="D1" s="4"/>
      <c r="E1" s="4"/>
      <c r="F1" s="4"/>
      <c r="G1" s="2"/>
      <c r="H1" s="2"/>
    </row>
    <row r="2" spans="1:10" ht="18.75" x14ac:dyDescent="0.3">
      <c r="A2" s="6" t="s">
        <v>31</v>
      </c>
      <c r="B2" s="4"/>
      <c r="C2" s="4"/>
      <c r="D2" s="4"/>
      <c r="E2" s="4"/>
      <c r="F2" s="4"/>
      <c r="G2" s="4"/>
      <c r="H2" s="4"/>
      <c r="I2" s="17"/>
      <c r="J2" s="17"/>
    </row>
    <row r="3" spans="1:10" ht="19.5" thickBot="1" x14ac:dyDescent="0.35">
      <c r="A3" s="6"/>
      <c r="B3" s="4"/>
      <c r="C3" s="4"/>
      <c r="D3" s="4"/>
      <c r="E3" s="4"/>
      <c r="F3" s="4"/>
      <c r="G3" s="4"/>
      <c r="H3" s="4"/>
      <c r="I3" s="17"/>
      <c r="J3" s="17"/>
    </row>
    <row r="4" spans="1:10" ht="19.5" thickBot="1" x14ac:dyDescent="0.35">
      <c r="A4" s="88" t="s">
        <v>93</v>
      </c>
      <c r="B4" s="90" t="s">
        <v>94</v>
      </c>
      <c r="C4" s="91"/>
      <c r="D4" s="92"/>
      <c r="E4" s="90" t="s">
        <v>95</v>
      </c>
      <c r="F4" s="91"/>
      <c r="G4" s="92"/>
      <c r="H4" s="4"/>
      <c r="I4" s="17"/>
      <c r="J4" s="17"/>
    </row>
    <row r="5" spans="1:10" ht="38.25" thickBot="1" x14ac:dyDescent="0.35">
      <c r="A5" s="89"/>
      <c r="B5" s="56" t="s">
        <v>96</v>
      </c>
      <c r="C5" s="56" t="s">
        <v>97</v>
      </c>
      <c r="D5" s="56" t="s">
        <v>98</v>
      </c>
      <c r="E5" s="56" t="s">
        <v>96</v>
      </c>
      <c r="F5" s="56" t="s">
        <v>97</v>
      </c>
      <c r="G5" s="56" t="s">
        <v>98</v>
      </c>
      <c r="H5" s="4"/>
      <c r="I5" s="17"/>
      <c r="J5" s="17"/>
    </row>
    <row r="6" spans="1:10" ht="19.5" thickBot="1" x14ac:dyDescent="0.35">
      <c r="A6" s="57" t="s">
        <v>99</v>
      </c>
      <c r="B6" s="58">
        <v>0.14000000000000001</v>
      </c>
      <c r="C6" s="58" t="s">
        <v>100</v>
      </c>
      <c r="D6" s="58">
        <v>0.37019999999999997</v>
      </c>
      <c r="E6" s="59">
        <v>0.1628</v>
      </c>
      <c r="F6" s="59" t="s">
        <v>100</v>
      </c>
      <c r="G6" s="58">
        <v>0.38290000000000002</v>
      </c>
      <c r="H6" s="4"/>
      <c r="I6" s="17"/>
      <c r="J6" s="17"/>
    </row>
    <row r="7" spans="1:10" ht="19.5" thickBot="1" x14ac:dyDescent="0.35">
      <c r="A7" s="57" t="s">
        <v>101</v>
      </c>
      <c r="B7" s="58">
        <v>0.86</v>
      </c>
      <c r="C7" s="58">
        <v>0.36799999999999999</v>
      </c>
      <c r="D7" s="58">
        <v>0.38100000000000001</v>
      </c>
      <c r="E7" s="59">
        <v>0.83720000000000006</v>
      </c>
      <c r="F7" s="59">
        <v>0.37909999999999999</v>
      </c>
      <c r="G7" s="58">
        <v>0.37909999999999999</v>
      </c>
      <c r="H7" s="4"/>
      <c r="I7" s="17"/>
      <c r="J7" s="17"/>
    </row>
    <row r="8" spans="1:10" ht="19.5" thickBot="1" x14ac:dyDescent="0.35">
      <c r="A8" s="6"/>
      <c r="B8" s="4"/>
      <c r="C8" s="4"/>
      <c r="D8" s="4"/>
      <c r="E8" s="4"/>
      <c r="F8" s="4"/>
      <c r="G8" s="4"/>
      <c r="H8" s="4"/>
      <c r="I8" s="17"/>
      <c r="J8" s="17"/>
    </row>
    <row r="9" spans="1:10" ht="75.75" thickBot="1" x14ac:dyDescent="0.35">
      <c r="A9" s="10" t="s">
        <v>94</v>
      </c>
      <c r="B9" s="38" t="s">
        <v>102</v>
      </c>
      <c r="C9" s="38" t="s">
        <v>103</v>
      </c>
      <c r="D9" s="38" t="s">
        <v>104</v>
      </c>
      <c r="E9" s="4"/>
      <c r="F9" s="4"/>
      <c r="G9" s="4"/>
      <c r="H9" s="4"/>
      <c r="I9" s="17"/>
      <c r="J9" s="17"/>
    </row>
    <row r="10" spans="1:10" ht="38.25" thickBot="1" x14ac:dyDescent="0.35">
      <c r="A10" s="11" t="s">
        <v>105</v>
      </c>
      <c r="B10" s="60">
        <v>111</v>
      </c>
      <c r="C10" s="60">
        <v>167</v>
      </c>
      <c r="D10" s="60">
        <v>167</v>
      </c>
      <c r="E10" s="4"/>
      <c r="F10" s="4"/>
      <c r="G10" s="4"/>
      <c r="H10" s="4"/>
      <c r="I10" s="17"/>
      <c r="J10" s="17"/>
    </row>
    <row r="11" spans="1:10" ht="19.5" thickBot="1" x14ac:dyDescent="0.35">
      <c r="A11" s="11" t="s">
        <v>106</v>
      </c>
      <c r="B11" s="60">
        <v>3</v>
      </c>
      <c r="C11" s="60">
        <v>4</v>
      </c>
      <c r="D11" s="60">
        <v>11</v>
      </c>
      <c r="E11" s="4"/>
      <c r="F11" s="4"/>
      <c r="G11" s="4"/>
      <c r="H11" s="4"/>
      <c r="I11" s="17"/>
      <c r="J11" s="17"/>
    </row>
    <row r="12" spans="1:10" ht="19.5" thickBot="1" x14ac:dyDescent="0.35">
      <c r="A12" s="11" t="s">
        <v>107</v>
      </c>
      <c r="B12" s="60">
        <v>9</v>
      </c>
      <c r="C12" s="60">
        <v>13</v>
      </c>
      <c r="D12" s="60">
        <v>44</v>
      </c>
      <c r="E12" s="4"/>
      <c r="F12" s="4"/>
      <c r="G12" s="4"/>
      <c r="H12" s="4"/>
      <c r="I12" s="17"/>
      <c r="J12" s="17"/>
    </row>
    <row r="13" spans="1:10" ht="19.5" thickBot="1" x14ac:dyDescent="0.35">
      <c r="A13" s="11" t="s">
        <v>108</v>
      </c>
      <c r="B13" s="60">
        <v>3</v>
      </c>
      <c r="C13" s="60">
        <v>4</v>
      </c>
      <c r="D13" s="60">
        <v>11</v>
      </c>
      <c r="E13" s="4"/>
      <c r="F13" s="4"/>
      <c r="G13" s="4"/>
      <c r="H13" s="4"/>
      <c r="I13" s="17"/>
      <c r="J13" s="17"/>
    </row>
    <row r="14" spans="1:10" ht="19.5" thickBot="1" x14ac:dyDescent="0.35">
      <c r="A14" s="11" t="s">
        <v>109</v>
      </c>
      <c r="B14" s="61" t="s">
        <v>110</v>
      </c>
      <c r="C14" s="62">
        <v>1.0281</v>
      </c>
      <c r="D14" s="62">
        <v>1.0032000000000001</v>
      </c>
      <c r="E14" s="4"/>
      <c r="F14" s="4"/>
      <c r="G14" s="4"/>
      <c r="H14" s="4"/>
      <c r="I14" s="17"/>
      <c r="J14" s="17"/>
    </row>
    <row r="15" spans="1:10" ht="18.75" x14ac:dyDescent="0.3">
      <c r="A15" s="6"/>
      <c r="B15" s="4"/>
      <c r="C15" s="4"/>
      <c r="D15" s="4"/>
      <c r="E15" s="4"/>
      <c r="F15" s="4"/>
      <c r="G15" s="4"/>
      <c r="H15" s="4"/>
      <c r="I15" s="17"/>
      <c r="J15" s="17"/>
    </row>
    <row r="16" spans="1:10" ht="18.75" x14ac:dyDescent="0.3">
      <c r="A16" s="23" t="s">
        <v>111</v>
      </c>
      <c r="B16" s="4"/>
      <c r="C16" s="4"/>
      <c r="D16" s="4"/>
      <c r="E16" s="4"/>
      <c r="F16" s="4"/>
      <c r="G16" s="4"/>
      <c r="H16" s="4"/>
      <c r="I16" s="17"/>
      <c r="J16" s="17"/>
    </row>
    <row r="17" spans="1:10" ht="18.75" x14ac:dyDescent="0.3">
      <c r="A17" s="23" t="s">
        <v>112</v>
      </c>
      <c r="B17" s="4"/>
      <c r="C17" s="4"/>
      <c r="D17" s="4"/>
      <c r="E17" s="4"/>
      <c r="F17" s="4"/>
      <c r="G17" s="4"/>
      <c r="H17" s="4"/>
      <c r="I17" s="17"/>
      <c r="J17" s="17"/>
    </row>
    <row r="18" spans="1:10" ht="18.75" x14ac:dyDescent="0.3">
      <c r="A18" s="23" t="s">
        <v>113</v>
      </c>
      <c r="B18" s="4"/>
      <c r="C18" s="4"/>
      <c r="D18" s="4"/>
      <c r="E18" s="4"/>
      <c r="F18" s="4"/>
      <c r="G18" s="4"/>
      <c r="H18" s="4"/>
      <c r="I18" s="17"/>
      <c r="J18" s="17"/>
    </row>
    <row r="19" spans="1:10" ht="18.75" x14ac:dyDescent="0.3">
      <c r="A19" s="6"/>
      <c r="B19" s="4"/>
      <c r="C19" s="4"/>
      <c r="D19" s="4"/>
      <c r="E19" s="4"/>
      <c r="F19" s="4"/>
      <c r="G19" s="4"/>
      <c r="H19" s="4"/>
      <c r="I19" s="17"/>
      <c r="J19" s="17"/>
    </row>
    <row r="20" spans="1:10" ht="18.75" x14ac:dyDescent="0.3">
      <c r="A20" s="13" t="s">
        <v>61</v>
      </c>
      <c r="B20" s="13" t="s">
        <v>114</v>
      </c>
      <c r="C20" s="4"/>
      <c r="D20" s="4"/>
      <c r="E20" s="4"/>
      <c r="F20" s="4"/>
      <c r="G20" s="4"/>
      <c r="H20" s="4"/>
      <c r="I20" s="17"/>
      <c r="J20" s="17"/>
    </row>
    <row r="21" spans="1:10" ht="18.75" x14ac:dyDescent="0.3">
      <c r="A21" s="4"/>
      <c r="B21" s="4"/>
      <c r="C21" s="4"/>
      <c r="D21" s="4"/>
      <c r="E21" s="4"/>
      <c r="F21" s="4"/>
      <c r="G21" s="4"/>
      <c r="H21" s="4"/>
      <c r="I21" s="17"/>
      <c r="J21" s="17"/>
    </row>
    <row r="22" spans="1:10" ht="18.75" x14ac:dyDescent="0.3">
      <c r="A22" s="13" t="s">
        <v>1</v>
      </c>
      <c r="B22" s="13" t="s">
        <v>115</v>
      </c>
      <c r="C22" s="4"/>
      <c r="D22" s="4"/>
      <c r="E22" s="4"/>
      <c r="F22" s="4"/>
      <c r="G22" s="4"/>
      <c r="H22" s="4"/>
      <c r="I22" s="17"/>
      <c r="J22" s="17"/>
    </row>
    <row r="23" spans="1:10" ht="18.75" x14ac:dyDescent="0.3">
      <c r="A23" s="1" t="s">
        <v>0</v>
      </c>
      <c r="B23" s="17"/>
      <c r="C23" s="17"/>
      <c r="D23" s="17"/>
      <c r="E23" s="17"/>
      <c r="F23" s="17"/>
      <c r="G23" s="17"/>
      <c r="H23" s="17"/>
      <c r="I23" s="17"/>
      <c r="J23" s="17"/>
    </row>
  </sheetData>
  <mergeCells count="3">
    <mergeCell ref="A4:A5"/>
    <mergeCell ref="B4:D4"/>
    <mergeCell ref="E4:G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3284D-6F2C-4760-B14A-660ACCD2B8A8}">
  <dimension ref="A1:N16"/>
  <sheetViews>
    <sheetView workbookViewId="0"/>
  </sheetViews>
  <sheetFormatPr defaultRowHeight="15" x14ac:dyDescent="0.25"/>
  <cols>
    <col min="1" max="1" width="29.28515625" customWidth="1"/>
    <col min="2" max="2" width="15.140625" customWidth="1"/>
    <col min="3" max="3" width="18.85546875" customWidth="1"/>
    <col min="4" max="4" width="13.7109375" customWidth="1"/>
    <col min="5" max="5" width="16.7109375" customWidth="1"/>
  </cols>
  <sheetData>
    <row r="1" spans="1:14" ht="18.75" x14ac:dyDescent="0.3">
      <c r="A1" s="3" t="s">
        <v>7</v>
      </c>
      <c r="B1" s="4"/>
      <c r="C1" s="4"/>
      <c r="D1" s="4"/>
      <c r="E1" s="4"/>
      <c r="F1" s="4"/>
      <c r="G1" s="4"/>
      <c r="H1" s="4"/>
      <c r="I1" s="4"/>
      <c r="J1" s="4"/>
      <c r="K1" s="17"/>
      <c r="L1" s="17"/>
      <c r="M1" s="17"/>
      <c r="N1" s="17"/>
    </row>
    <row r="2" spans="1:14" ht="18.75" x14ac:dyDescent="0.3">
      <c r="A2" s="6" t="s">
        <v>31</v>
      </c>
      <c r="B2" s="4"/>
      <c r="C2" s="4"/>
      <c r="D2" s="4"/>
      <c r="E2" s="4"/>
      <c r="F2" s="4"/>
      <c r="G2" s="4"/>
      <c r="H2" s="4"/>
      <c r="I2" s="4"/>
      <c r="J2" s="4"/>
      <c r="K2" s="17"/>
      <c r="L2" s="17"/>
      <c r="M2" s="17"/>
      <c r="N2" s="17"/>
    </row>
    <row r="3" spans="1:14" ht="19.5" thickBot="1" x14ac:dyDescent="0.35">
      <c r="A3" s="6"/>
      <c r="B3" s="4"/>
      <c r="C3" s="4"/>
      <c r="D3" s="4"/>
      <c r="E3" s="4"/>
      <c r="F3" s="4"/>
      <c r="G3" s="4"/>
      <c r="H3" s="4"/>
      <c r="I3" s="4"/>
      <c r="J3" s="4"/>
      <c r="K3" s="17"/>
      <c r="L3" s="17"/>
      <c r="M3" s="17"/>
      <c r="N3" s="17"/>
    </row>
    <row r="4" spans="1:14" ht="38.25" thickBot="1" x14ac:dyDescent="0.35">
      <c r="A4" s="63" t="s">
        <v>116</v>
      </c>
      <c r="B4" s="64" t="s">
        <v>117</v>
      </c>
      <c r="C4" s="65" t="s">
        <v>118</v>
      </c>
      <c r="D4" s="4"/>
      <c r="E4" s="8"/>
      <c r="F4" s="4"/>
      <c r="G4" s="4"/>
      <c r="H4" s="4"/>
      <c r="I4" s="4"/>
      <c r="J4" s="4"/>
      <c r="K4" s="17"/>
      <c r="L4" s="17"/>
      <c r="M4" s="17"/>
      <c r="N4" s="17"/>
    </row>
    <row r="5" spans="1:14" ht="19.5" thickBot="1" x14ac:dyDescent="0.35">
      <c r="A5" s="66" t="s">
        <v>119</v>
      </c>
      <c r="B5" s="62">
        <v>3</v>
      </c>
      <c r="C5" s="67">
        <v>100</v>
      </c>
      <c r="D5" s="4"/>
      <c r="E5" s="8"/>
      <c r="F5" s="4"/>
      <c r="G5" s="4"/>
      <c r="H5" s="4"/>
      <c r="I5" s="4"/>
      <c r="J5" s="4"/>
      <c r="K5" s="17"/>
      <c r="L5" s="17"/>
      <c r="M5" s="17"/>
      <c r="N5" s="17"/>
    </row>
    <row r="6" spans="1:14" ht="19.5" thickBot="1" x14ac:dyDescent="0.35">
      <c r="A6" s="66" t="s">
        <v>120</v>
      </c>
      <c r="B6" s="62">
        <v>2</v>
      </c>
      <c r="C6" s="67">
        <v>25</v>
      </c>
      <c r="D6" s="4"/>
      <c r="E6" s="15"/>
      <c r="F6" s="4"/>
      <c r="G6" s="4"/>
      <c r="H6" s="4"/>
      <c r="I6" s="4"/>
      <c r="J6" s="4"/>
      <c r="K6" s="17"/>
      <c r="L6" s="17"/>
      <c r="M6" s="17"/>
      <c r="N6" s="17"/>
    </row>
    <row r="7" spans="1:14" ht="19.5" thickBot="1" x14ac:dyDescent="0.35">
      <c r="A7" s="66" t="s">
        <v>121</v>
      </c>
      <c r="B7" s="62">
        <v>365</v>
      </c>
      <c r="C7" s="67">
        <v>1</v>
      </c>
      <c r="D7" s="4"/>
      <c r="E7" s="8"/>
      <c r="F7" s="4"/>
      <c r="G7" s="4"/>
      <c r="H7" s="4"/>
      <c r="I7" s="4"/>
      <c r="J7" s="4"/>
      <c r="K7" s="17"/>
      <c r="L7" s="17"/>
      <c r="M7" s="17"/>
      <c r="N7" s="17"/>
    </row>
    <row r="8" spans="1:14" ht="19.5" thickBot="1" x14ac:dyDescent="0.35">
      <c r="A8" s="66" t="s">
        <v>122</v>
      </c>
      <c r="B8" s="62">
        <v>1</v>
      </c>
      <c r="C8" s="67">
        <v>40</v>
      </c>
      <c r="D8" s="8"/>
      <c r="E8" s="8"/>
      <c r="F8" s="4"/>
      <c r="G8" s="4"/>
      <c r="H8" s="4"/>
      <c r="I8" s="4"/>
      <c r="J8" s="4"/>
      <c r="K8" s="17"/>
      <c r="L8" s="17"/>
      <c r="M8" s="17"/>
      <c r="N8" s="17"/>
    </row>
    <row r="9" spans="1:14" ht="38.25" thickBot="1" x14ac:dyDescent="0.35">
      <c r="A9" s="68" t="s">
        <v>123</v>
      </c>
      <c r="B9" s="61" t="s">
        <v>117</v>
      </c>
      <c r="C9" s="69" t="s">
        <v>118</v>
      </c>
      <c r="D9" s="8"/>
      <c r="E9" s="4"/>
      <c r="F9" s="4"/>
      <c r="G9" s="4"/>
      <c r="H9" s="4"/>
      <c r="I9" s="4"/>
      <c r="J9" s="4"/>
      <c r="K9" s="17"/>
      <c r="L9" s="17"/>
      <c r="M9" s="17"/>
      <c r="N9" s="17"/>
    </row>
    <row r="10" spans="1:14" ht="19.5" thickBot="1" x14ac:dyDescent="0.35">
      <c r="A10" s="66" t="s">
        <v>119</v>
      </c>
      <c r="B10" s="62">
        <v>4</v>
      </c>
      <c r="C10" s="67">
        <v>90</v>
      </c>
      <c r="D10" s="8"/>
      <c r="E10" s="8"/>
      <c r="F10" s="4"/>
      <c r="G10" s="4"/>
      <c r="H10" s="4"/>
      <c r="I10" s="4"/>
      <c r="J10" s="4"/>
      <c r="K10" s="17"/>
      <c r="L10" s="17"/>
      <c r="M10" s="17"/>
      <c r="N10" s="17"/>
    </row>
    <row r="11" spans="1:14" ht="19.5" thickBot="1" x14ac:dyDescent="0.35">
      <c r="A11" s="66" t="s">
        <v>120</v>
      </c>
      <c r="B11" s="62">
        <v>2</v>
      </c>
      <c r="C11" s="67">
        <v>25</v>
      </c>
      <c r="D11" s="4"/>
      <c r="E11" s="14"/>
      <c r="F11" s="4"/>
      <c r="G11" s="4"/>
      <c r="H11" s="4"/>
      <c r="I11" s="4"/>
      <c r="J11" s="4"/>
      <c r="K11" s="17"/>
      <c r="L11" s="17"/>
      <c r="M11" s="17"/>
      <c r="N11" s="17"/>
    </row>
    <row r="12" spans="1:14" ht="19.5" thickBot="1" x14ac:dyDescent="0.35">
      <c r="A12" s="66" t="s">
        <v>121</v>
      </c>
      <c r="B12" s="62">
        <v>365</v>
      </c>
      <c r="C12" s="67">
        <v>1</v>
      </c>
      <c r="D12" s="8"/>
      <c r="E12" s="14"/>
      <c r="F12" s="4"/>
      <c r="G12" s="4"/>
      <c r="H12" s="4"/>
      <c r="I12" s="4"/>
      <c r="J12" s="4"/>
      <c r="K12" s="17"/>
      <c r="L12" s="17"/>
      <c r="M12" s="17"/>
      <c r="N12" s="17"/>
    </row>
    <row r="13" spans="1:14" ht="19.5" thickBot="1" x14ac:dyDescent="0.35">
      <c r="A13" s="70" t="s">
        <v>122</v>
      </c>
      <c r="B13" s="71">
        <v>2</v>
      </c>
      <c r="C13" s="72">
        <v>35</v>
      </c>
      <c r="D13" s="8"/>
      <c r="E13" s="14"/>
      <c r="F13" s="4"/>
      <c r="G13" s="4"/>
      <c r="H13" s="4"/>
      <c r="I13" s="4"/>
      <c r="J13" s="4"/>
      <c r="K13" s="17"/>
      <c r="L13" s="17"/>
      <c r="M13" s="17"/>
      <c r="N13" s="17"/>
    </row>
    <row r="14" spans="1:14" ht="18.75" x14ac:dyDescent="0.3">
      <c r="A14" s="6"/>
      <c r="B14" s="4"/>
      <c r="C14" s="4"/>
      <c r="D14" s="8"/>
      <c r="E14" s="14"/>
      <c r="F14" s="4"/>
      <c r="G14" s="4"/>
      <c r="H14" s="4"/>
      <c r="I14" s="4"/>
      <c r="J14" s="4"/>
      <c r="K14" s="17"/>
      <c r="L14" s="17"/>
      <c r="M14" s="17"/>
      <c r="N14" s="17"/>
    </row>
    <row r="15" spans="1:14" ht="18.75" x14ac:dyDescent="0.3">
      <c r="A15" s="13" t="s">
        <v>61</v>
      </c>
      <c r="B15" s="13" t="s">
        <v>124</v>
      </c>
      <c r="C15" s="4"/>
      <c r="D15" s="4"/>
      <c r="E15" s="8"/>
      <c r="F15" s="4"/>
      <c r="G15" s="4"/>
      <c r="H15" s="4"/>
      <c r="I15" s="4"/>
      <c r="J15" s="4"/>
      <c r="K15" s="17"/>
      <c r="L15" s="17"/>
      <c r="M15" s="17"/>
      <c r="N15" s="17"/>
    </row>
    <row r="16" spans="1:14" ht="15.75" x14ac:dyDescent="0.25">
      <c r="A16" s="1" t="s">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Q2</vt:lpstr>
      <vt:lpstr>Q3</vt:lpstr>
      <vt:lpstr>Q4</vt:lpstr>
      <vt:lpstr>Q5 Data</vt:lpstr>
      <vt:lpstr>Q5</vt:lpstr>
      <vt:lpstr>Q6</vt:lpstr>
      <vt:lpstr>Q7</vt:lpstr>
      <vt:lpstr>Q8</vt:lpstr>
      <vt:lpstr>'Q7'!_Hlk111658526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2018-12-31T14:01:19Z</cp:lastPrinted>
  <dcterms:created xsi:type="dcterms:W3CDTF">2016-11-07T18:30:57Z</dcterms:created>
  <dcterms:modified xsi:type="dcterms:W3CDTF">2023-08-03T14:36:50Z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c54ecdc1-5a2f-40c1-9f8f-ecc532216432</vt:lpwstr>
  </property>
  <property fmtid="{D5CDD505-2E9C-101B-9397-08002B2CF9AE}" pid="3" name="ScannedBy">
    <vt:lpwstr>TCS-ContentScanned</vt:lpwstr>
  </property>
  <property fmtid="{D5CDD505-2E9C-101B-9397-08002B2CF9AE}" pid="4" name="HumanaClassification">
    <vt:lpwstr>I</vt:lpwstr>
  </property>
  <property fmtid="{D5CDD505-2E9C-101B-9397-08002B2CF9AE}" pid="5" name="MSIP_Label_e2b6c078-73cb-4371-8a5b-e9fc18accbf8_Enabled">
    <vt:lpwstr>true</vt:lpwstr>
  </property>
  <property fmtid="{D5CDD505-2E9C-101B-9397-08002B2CF9AE}" pid="6" name="MSIP_Label_e2b6c078-73cb-4371-8a5b-e9fc18accbf8_SetDate">
    <vt:lpwstr>2023-01-29T15:22:45Z</vt:lpwstr>
  </property>
  <property fmtid="{D5CDD505-2E9C-101B-9397-08002B2CF9AE}" pid="7" name="MSIP_Label_e2b6c078-73cb-4371-8a5b-e9fc18accbf8_Method">
    <vt:lpwstr>Standard</vt:lpwstr>
  </property>
  <property fmtid="{D5CDD505-2E9C-101B-9397-08002B2CF9AE}" pid="8" name="MSIP_Label_e2b6c078-73cb-4371-8a5b-e9fc18accbf8_Name">
    <vt:lpwstr>INTERNAL</vt:lpwstr>
  </property>
  <property fmtid="{D5CDD505-2E9C-101B-9397-08002B2CF9AE}" pid="9" name="MSIP_Label_e2b6c078-73cb-4371-8a5b-e9fc18accbf8_SiteId">
    <vt:lpwstr>56c62bbe-8598-4b85-9e51-1ca753fa50f2</vt:lpwstr>
  </property>
  <property fmtid="{D5CDD505-2E9C-101B-9397-08002B2CF9AE}" pid="10" name="MSIP_Label_e2b6c078-73cb-4371-8a5b-e9fc18accbf8_ActionId">
    <vt:lpwstr>06e18c93-60d2-429f-80ef-8653b1a6fd9e</vt:lpwstr>
  </property>
  <property fmtid="{D5CDD505-2E9C-101B-9397-08002B2CF9AE}" pid="11" name="MSIP_Label_e2b6c078-73cb-4371-8a5b-e9fc18accbf8_ContentBits">
    <vt:lpwstr>0</vt:lpwstr>
  </property>
</Properties>
</file>