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liman-my.sharepoint.com/personal/yan_fridman_milliman_com/Documents/yan.fridman/SOA Exam Committee/2026 Cycle/"/>
    </mc:Choice>
  </mc:AlternateContent>
  <xr:revisionPtr revIDLastSave="0" documentId="8_{A4962E08-E12F-4257-9FF9-1B26EC597A66}" xr6:coauthVersionLast="47" xr6:coauthVersionMax="47" xr10:uidLastSave="{00000000-0000-0000-0000-000000000000}"/>
  <bookViews>
    <workbookView xWindow="6435" yWindow="2610" windowWidth="27570" windowHeight="17310" xr2:uid="{FA5181FB-45EF-4D64-B934-9B867CDEFCA4}"/>
  </bookViews>
  <sheets>
    <sheet name="AVERAGE" sheetId="2" r:id="rId1"/>
    <sheet name="BINOM" sheetId="3" r:id="rId2"/>
    <sheet name="CORREL" sheetId="4" r:id="rId3"/>
    <sheet name="COUNTIF" sheetId="11" r:id="rId4"/>
    <sheet name="COVARIANCE" sheetId="17" r:id="rId5"/>
    <sheet name="GOAL SEEK" sheetId="24" r:id="rId6"/>
    <sheet name="LOGNORM" sheetId="25" r:id="rId7"/>
    <sheet name="MMULT" sheetId="1" r:id="rId8"/>
    <sheet name="NORM" sheetId="12" r:id="rId9"/>
    <sheet name="PERCENTILE.INC" sheetId="13" r:id="rId10"/>
    <sheet name="RANK" sheetId="18" r:id="rId11"/>
    <sheet name="SMALL" sheetId="23" r:id="rId12"/>
    <sheet name="STDEV" sheetId="20" r:id="rId13"/>
    <sheet name="SUM" sheetId="21" r:id="rId14"/>
    <sheet name="SUMPRODUCT" sheetId="15" r:id="rId15"/>
    <sheet name="VLOOKUP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3" l="1"/>
  <c r="E12" i="13"/>
  <c r="E6" i="13"/>
  <c r="H8" i="25"/>
  <c r="J23" i="25"/>
  <c r="J21" i="25"/>
  <c r="J19" i="25"/>
  <c r="D25" i="25"/>
  <c r="G14" i="25"/>
  <c r="E14" i="25" s="1"/>
  <c r="I8" i="25"/>
  <c r="I10" i="25" s="1"/>
  <c r="G10" i="24"/>
  <c r="G9" i="24"/>
  <c r="G8" i="24"/>
  <c r="G7" i="24"/>
  <c r="G6" i="24"/>
  <c r="E14" i="24" s="1"/>
  <c r="H14" i="25" l="1"/>
  <c r="E8" i="25"/>
  <c r="I12" i="25"/>
  <c r="G10" i="25"/>
  <c r="H10" i="25" s="1"/>
  <c r="D14" i="25"/>
  <c r="D10" i="25"/>
  <c r="E10" i="25"/>
  <c r="D8" i="25"/>
  <c r="F20" i="23"/>
  <c r="F14" i="23"/>
  <c r="F8" i="23"/>
  <c r="D24" i="1"/>
  <c r="C24" i="1"/>
  <c r="D23" i="1"/>
  <c r="C23" i="1"/>
  <c r="C18" i="1" a="1"/>
  <c r="C19" i="1" s="1"/>
  <c r="G12" i="25" l="1"/>
  <c r="H12" i="25" s="1"/>
  <c r="I19" i="25"/>
  <c r="C18" i="1"/>
  <c r="D19" i="1"/>
  <c r="D18" i="1"/>
  <c r="C4" i="21"/>
  <c r="E16" i="16"/>
  <c r="E14" i="16"/>
  <c r="E7" i="16"/>
  <c r="E5" i="16"/>
  <c r="C10" i="1" a="1"/>
  <c r="E10" i="1" s="1"/>
  <c r="C20" i="21"/>
  <c r="C16" i="21"/>
  <c r="C12" i="21"/>
  <c r="C8" i="21"/>
  <c r="L14" i="15" a="1"/>
  <c r="L15" i="15" s="1"/>
  <c r="L10" i="15" a="1"/>
  <c r="L10" i="15" s="1"/>
  <c r="L8" i="15"/>
  <c r="L4" i="15"/>
  <c r="E12" i="25" l="1"/>
  <c r="D12" i="25"/>
  <c r="D19" i="25"/>
  <c r="I21" i="25"/>
  <c r="E13" i="1"/>
  <c r="D10" i="1"/>
  <c r="F11" i="1"/>
  <c r="E14" i="1"/>
  <c r="G10" i="1"/>
  <c r="G14" i="1"/>
  <c r="C10" i="1"/>
  <c r="C13" i="1"/>
  <c r="D11" i="1"/>
  <c r="F12" i="1"/>
  <c r="C14" i="1"/>
  <c r="G13" i="1"/>
  <c r="D12" i="1"/>
  <c r="F10" i="1"/>
  <c r="G11" i="1"/>
  <c r="D13" i="1"/>
  <c r="F14" i="1"/>
  <c r="E11" i="1"/>
  <c r="G12" i="1"/>
  <c r="D14" i="1"/>
  <c r="C11" i="1"/>
  <c r="E12" i="1"/>
  <c r="F13" i="1"/>
  <c r="C12" i="1"/>
  <c r="L14" i="15"/>
  <c r="L16" i="15"/>
  <c r="M10" i="20"/>
  <c r="N10" i="20" s="1"/>
  <c r="I10" i="20"/>
  <c r="J10" i="20" s="1"/>
  <c r="M8" i="20"/>
  <c r="N8" i="20" s="1"/>
  <c r="I8" i="20"/>
  <c r="J8" i="20" s="1"/>
  <c r="L8" i="20"/>
  <c r="M6" i="20"/>
  <c r="N6" i="20" s="1"/>
  <c r="I6" i="20"/>
  <c r="J6" i="20" s="1"/>
  <c r="L14" i="20"/>
  <c r="L12" i="20"/>
  <c r="L10" i="20"/>
  <c r="L6" i="20"/>
  <c r="H14" i="20"/>
  <c r="C20" i="2"/>
  <c r="H12" i="20"/>
  <c r="H10" i="20"/>
  <c r="H8" i="20"/>
  <c r="H6" i="20"/>
  <c r="H25" i="18"/>
  <c r="F25" i="18"/>
  <c r="H16" i="18"/>
  <c r="F16" i="18"/>
  <c r="H9" i="18"/>
  <c r="F9" i="18"/>
  <c r="D20" i="12"/>
  <c r="D24" i="12"/>
  <c r="E22" i="12"/>
  <c r="D22" i="12"/>
  <c r="D12" i="12"/>
  <c r="E12" i="12"/>
  <c r="D18" i="12"/>
  <c r="D16" i="12"/>
  <c r="D14" i="12"/>
  <c r="E10" i="12"/>
  <c r="D10" i="12"/>
  <c r="E8" i="12"/>
  <c r="D8" i="12"/>
  <c r="E6" i="12"/>
  <c r="D6" i="12"/>
  <c r="J9" i="17"/>
  <c r="I9" i="17"/>
  <c r="K9" i="17" s="1"/>
  <c r="J7" i="17"/>
  <c r="I7" i="17"/>
  <c r="K7" i="17" s="1"/>
  <c r="J5" i="17"/>
  <c r="I5" i="17"/>
  <c r="K5" i="17" s="1"/>
  <c r="E9" i="17"/>
  <c r="D9" i="17"/>
  <c r="F9" i="17" s="1"/>
  <c r="E7" i="17"/>
  <c r="D7" i="17"/>
  <c r="F7" i="17" s="1"/>
  <c r="E5" i="17"/>
  <c r="D5" i="17"/>
  <c r="F5" i="17" s="1"/>
  <c r="H9" i="17"/>
  <c r="H7" i="17"/>
  <c r="H5" i="17"/>
  <c r="C9" i="17"/>
  <c r="C7" i="17"/>
  <c r="C5" i="17"/>
  <c r="F8" i="11"/>
  <c r="F6" i="11"/>
  <c r="C10" i="4"/>
  <c r="C8" i="4"/>
  <c r="C6" i="4"/>
  <c r="C4" i="4"/>
  <c r="E18" i="3"/>
  <c r="E17" i="3"/>
  <c r="E16" i="3"/>
  <c r="E15" i="3"/>
  <c r="E14" i="3"/>
  <c r="E13" i="3"/>
  <c r="E12" i="3"/>
  <c r="E11" i="3"/>
  <c r="C12" i="2"/>
  <c r="C16" i="2"/>
  <c r="C8" i="2"/>
  <c r="C4" i="2"/>
  <c r="C5" i="1" a="1"/>
  <c r="D5" i="1" s="1"/>
  <c r="I23" i="25" l="1"/>
  <c r="D23" i="25" s="1"/>
  <c r="D21" i="25"/>
  <c r="I16" i="3"/>
  <c r="G16" i="3"/>
  <c r="I18" i="3"/>
  <c r="G18" i="3"/>
  <c r="I11" i="3"/>
  <c r="G11" i="3"/>
  <c r="I17" i="3"/>
  <c r="G17" i="3"/>
  <c r="I12" i="3"/>
  <c r="G12" i="3"/>
  <c r="I13" i="3"/>
  <c r="G13" i="3"/>
  <c r="I14" i="3"/>
  <c r="G14" i="3"/>
  <c r="I15" i="3"/>
  <c r="G15" i="3"/>
  <c r="E7" i="1"/>
  <c r="C5" i="1"/>
  <c r="D7" i="1"/>
  <c r="C7" i="1"/>
  <c r="E6" i="1"/>
  <c r="D6" i="1"/>
  <c r="C6" i="1"/>
  <c r="E5" i="1"/>
</calcChain>
</file>

<file path=xl/sharedStrings.xml><?xml version="1.0" encoding="utf-8"?>
<sst xmlns="http://schemas.openxmlformats.org/spreadsheetml/2006/main" count="148" uniqueCount="119">
  <si>
    <t>Average of cells in a range</t>
  </si>
  <si>
    <t>Average of individual cells</t>
  </si>
  <si>
    <t>Average using values instead of cells</t>
  </si>
  <si>
    <t>Trials</t>
  </si>
  <si>
    <t>Probability</t>
  </si>
  <si>
    <t>Criterion</t>
  </si>
  <si>
    <t>Value</t>
  </si>
  <si>
    <t>Successful</t>
  </si>
  <si>
    <t>Examples of the correlation coefficient of two sets of values (two arrays)</t>
  </si>
  <si>
    <t>Average of cells contained in two different ranges</t>
  </si>
  <si>
    <t>Average of cells in a range including blank (ignored) cells</t>
  </si>
  <si>
    <t>Count of the number of cells less than zero and number of cells equal to 5</t>
  </si>
  <si>
    <t>Less than 0 using "&lt;0"</t>
  </si>
  <si>
    <t>Examples of population covariance and sample covariance between two sets of values (two arrays)</t>
  </si>
  <si>
    <t>Covariance.P</t>
  </si>
  <si>
    <t>Covariance.S</t>
  </si>
  <si>
    <t>Average</t>
  </si>
  <si>
    <t>Calculated</t>
  </si>
  <si>
    <t>X Array</t>
  </si>
  <si>
    <t>Y Array</t>
  </si>
  <si>
    <t>Ave X</t>
  </si>
  <si>
    <t>Ave Y</t>
  </si>
  <si>
    <t>x</t>
  </si>
  <si>
    <t>Standard</t>
  </si>
  <si>
    <t>Deviation</t>
  </si>
  <si>
    <t>Mean</t>
  </si>
  <si>
    <t>Examples of the normal distribution and inverse normal distribution functions</t>
  </si>
  <si>
    <t>NORM.DIST</t>
  </si>
  <si>
    <t>NORM.INV</t>
  </si>
  <si>
    <t>NORM.S.DIST</t>
  </si>
  <si>
    <t>NORM.S.INV</t>
  </si>
  <si>
    <t>Note</t>
  </si>
  <si>
    <t>Value is equal to the mean</t>
  </si>
  <si>
    <t>Value is equal to the mean plus one standard deviation</t>
  </si>
  <si>
    <t>Value is equal to the mean plus two standard deviations</t>
  </si>
  <si>
    <t>Inverse producing value equal to the mean</t>
  </si>
  <si>
    <t>Inverse producing value approximately equal to the mean plus one standard deviation</t>
  </si>
  <si>
    <t>Inverse producing value approximately equal to the mean plus two standard deviations</t>
  </si>
  <si>
    <t>Example where the Mean is 0 and Standard Deviation is 1</t>
  </si>
  <si>
    <t>Matches the example above where the Mean is 0 and Standard Deviation is 1</t>
  </si>
  <si>
    <t>50th percentile of cells in a range</t>
  </si>
  <si>
    <t>95th percentile of cells in a range with interpolation</t>
  </si>
  <si>
    <t>50th percentile of cells in a range with three rows and five columns</t>
  </si>
  <si>
    <t>Examples of finding the rank of a value in a range</t>
  </si>
  <si>
    <t>In a range of 1 to 9, the value of 6 is ranked 6th in ascending order and ranked 4th in descending order</t>
  </si>
  <si>
    <t>Ascending</t>
  </si>
  <si>
    <t>Descending</t>
  </si>
  <si>
    <t>In a range below, the value of 1.5 is ranked 3rd in ascending order and ranked 7th in descending order</t>
  </si>
  <si>
    <t>Standard Deviation of cells in a range</t>
  </si>
  <si>
    <t>Standard Deviation of individual cells</t>
  </si>
  <si>
    <t>Standard Deviation of cells contained in two different ranges</t>
  </si>
  <si>
    <t>Standard Deviation of cells in a range including blank (ignored) cells</t>
  </si>
  <si>
    <t>Standard Deviation using values instead of cells</t>
  </si>
  <si>
    <t>Population</t>
  </si>
  <si>
    <t>Sample</t>
  </si>
  <si>
    <t>STDEV.P</t>
  </si>
  <si>
    <t>STDEV.S</t>
  </si>
  <si>
    <t>Examples of the standard deviation functions</t>
  </si>
  <si>
    <t>Examples of the SUMPRODUCT and TRANSPOSE functions</t>
  </si>
  <si>
    <t>Sumproduct with mixed arrays (using TRANSPOSE)</t>
  </si>
  <si>
    <t>Must hit CTRL/SHIFT/ENTER when entering the TRANSPOSE function</t>
  </si>
  <si>
    <t>TRANSPOSE without Sumproduct</t>
  </si>
  <si>
    <t>Must highlight full result range and hit CTRL/SHIFT/ENTER</t>
  </si>
  <si>
    <t>Sum of cells in a range</t>
  </si>
  <si>
    <t>Sum of individual cells</t>
  </si>
  <si>
    <t>Sum of cells contained in two different ranges</t>
  </si>
  <si>
    <t>Sum of cells in a range including blank (ignored) cells</t>
  </si>
  <si>
    <t>Sum using values instead of cells</t>
  </si>
  <si>
    <t>Must hit CTRL/SHIFT/ENTER when entering the MMULT function</t>
  </si>
  <si>
    <t>Vertical lookup examples using an exact match (logical value = FALSE)</t>
  </si>
  <si>
    <t>Vertical lookup examples using an approximate (next lowest) match (logical value = TRUE)</t>
  </si>
  <si>
    <t>Sumproduct with horizontal arrays</t>
  </si>
  <si>
    <t>Sumproduct with vertical arrays</t>
  </si>
  <si>
    <t>Multiplication tables of two arrays, one vertical and one horizontal</t>
  </si>
  <si>
    <t>Equal to 5 using 5</t>
  </si>
  <si>
    <t>In a range below with three rows and five columns, the value of 10 is ranked 10th in ascending order and ranked 6th in descending order</t>
  </si>
  <si>
    <t>Use of BINOM.DIST and BINOM.INV for example with 5 trials, each with a 50% chance of success</t>
  </si>
  <si>
    <t>Binomial</t>
  </si>
  <si>
    <t>Distribution</t>
  </si>
  <si>
    <t>Multiplication table of two matrixes (two ranges)</t>
  </si>
  <si>
    <t>Examples of finding the x smallest value in a range</t>
  </si>
  <si>
    <t>In a range below, the 6th smallest value is 5.75</t>
  </si>
  <si>
    <t>In a range below, the 3rd smallest value is 1.5</t>
  </si>
  <si>
    <t>Using "1" in the range below, the smallest value is 0.5</t>
  </si>
  <si>
    <t>Example using Goal Seek to determine IRR.</t>
  </si>
  <si>
    <t>Discount</t>
  </si>
  <si>
    <t>Year</t>
  </si>
  <si>
    <t>Return</t>
  </si>
  <si>
    <t>Factor</t>
  </si>
  <si>
    <t>Discount Rate</t>
  </si>
  <si>
    <t>Net Present Value</t>
  </si>
  <si>
    <t>1.</t>
  </si>
  <si>
    <t>On the Data tab/menu, select the "What-If Analysis" button.</t>
  </si>
  <si>
    <t>2.</t>
  </si>
  <si>
    <t>Select Goal Seek.</t>
  </si>
  <si>
    <t>3.</t>
  </si>
  <si>
    <t xml:space="preserve">In the "Set cell" box, enter the reference for the cell that contains the formula.  </t>
  </si>
  <si>
    <t>(In this case, the formula cell is E14)</t>
  </si>
  <si>
    <t>4.</t>
  </si>
  <si>
    <t>In the "To value" box, enter the result you want for the formula selected in the "Set cell"  box.</t>
  </si>
  <si>
    <t>(In this case, enter 0 since IRR is the discount rate that results in NPV of 0)</t>
  </si>
  <si>
    <t>5.</t>
  </si>
  <si>
    <t>In the "By changing cell" section, select the reference for the cell that contains the value that you want to change.</t>
  </si>
  <si>
    <t>(In this case, enter E12)</t>
  </si>
  <si>
    <t>6.</t>
  </si>
  <si>
    <t>Click "OK".</t>
  </si>
  <si>
    <t>(The result should be 3.74%.)</t>
  </si>
  <si>
    <t>LOGNORM.DIST returns the lognormal distribution of x, where ln(x) is a normal distribution with mean and standard deviation given.</t>
  </si>
  <si>
    <t>Value is equal to the mean of ln(x)</t>
  </si>
  <si>
    <t>LOGNORM.DIST</t>
  </si>
  <si>
    <t>LOGNORM.INV</t>
  </si>
  <si>
    <t>Example where the Mean of ln(x) is 0 and Standard Deviation of ln(x) is 1</t>
  </si>
  <si>
    <t>Example where the Mean of ln(x) is 0 and Standard Deviation of ln(x) is 1.  If x=e, then ln(x) is one standard deviation to the tight of the mean of ln(x).</t>
  </si>
  <si>
    <t>Value is equal to the mean plus one standard deviation of ln(x)</t>
  </si>
  <si>
    <t>Value is equal to the mean plus two standard deviations of ln(x)</t>
  </si>
  <si>
    <t>Inverse producing value approximately equal to the mean plus one standard deviation of ln(x)</t>
  </si>
  <si>
    <t>Inverse producing value approximately equal to the mean plus two standard deviations of ln(x)</t>
  </si>
  <si>
    <t>Examples of the lognormal distribution and inverse lognormal distribution functions</t>
  </si>
  <si>
    <t>ln(x)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</si>
</sst>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.0"/>
    <numFmt numFmtId="166" formatCode="_(* #,##0_);_(* \(#,##0\);_(* &quot;-&quot;??_);_(@_)"/>
    <numFmt numFmtId="167" formatCode="_(* #,##0.0000_);_(* \(#,##0.0000\);_(* &quot;-&quot;??_);_(@_)"/>
  </numFmts>
  <fonts count="5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"/>
      <name val="Trebuchet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2" borderId="1" xfId="0" applyNumberFormat="1" applyFill="1" applyBorder="1"/>
    <xf numFmtId="164" fontId="0" fillId="0" borderId="0" xfId="0" applyNumberFormat="1"/>
    <xf numFmtId="165" fontId="0" fillId="2" borderId="1" xfId="0" applyNumberFormat="1" applyFill="1" applyBorder="1"/>
    <xf numFmtId="2" fontId="0" fillId="2" borderId="1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0" xfId="0" quotePrefix="1" applyNumberForma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ill="1"/>
    <xf numFmtId="0" fontId="0" fillId="2" borderId="12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0" borderId="0" xfId="3"/>
    <xf numFmtId="0" fontId="3" fillId="0" borderId="0" xfId="0" applyFont="1" applyAlignment="1">
      <alignment horizontal="center"/>
    </xf>
    <xf numFmtId="166" fontId="0" fillId="0" borderId="13" xfId="1" applyNumberFormat="1" applyFont="1" applyBorder="1"/>
    <xf numFmtId="167" fontId="0" fillId="0" borderId="13" xfId="1" applyNumberFormat="1" applyFont="1" applyBorder="1"/>
    <xf numFmtId="166" fontId="0" fillId="0" borderId="14" xfId="1" applyNumberFormat="1" applyFont="1" applyBorder="1"/>
    <xf numFmtId="167" fontId="0" fillId="0" borderId="14" xfId="1" applyNumberFormat="1" applyFont="1" applyBorder="1"/>
    <xf numFmtId="166" fontId="0" fillId="0" borderId="15" xfId="1" applyNumberFormat="1" applyFont="1" applyBorder="1"/>
    <xf numFmtId="167" fontId="0" fillId="0" borderId="15" xfId="1" applyNumberFormat="1" applyFont="1" applyBorder="1"/>
    <xf numFmtId="166" fontId="0" fillId="0" borderId="0" xfId="1" applyNumberFormat="1" applyFont="1"/>
    <xf numFmtId="10" fontId="0" fillId="0" borderId="0" xfId="2" applyNumberFormat="1" applyFont="1"/>
    <xf numFmtId="43" fontId="2" fillId="2" borderId="1" xfId="1" applyFont="1" applyFill="1" applyBorder="1"/>
    <xf numFmtId="0" fontId="2" fillId="0" borderId="0" xfId="3" quotePrefix="1"/>
    <xf numFmtId="0" fontId="4" fillId="0" borderId="0" xfId="3" applyFont="1"/>
    <xf numFmtId="0" fontId="0" fillId="0" borderId="0" xfId="0" applyAlignment="1">
      <alignment horizontal="right"/>
    </xf>
    <xf numFmtId="43" fontId="0" fillId="0" borderId="0" xfId="1" applyFont="1"/>
    <xf numFmtId="43" fontId="0" fillId="0" borderId="0" xfId="0" applyNumberFormat="1"/>
    <xf numFmtId="166" fontId="0" fillId="2" borderId="1" xfId="1" applyNumberFormat="1" applyFont="1" applyFill="1" applyBorder="1"/>
    <xf numFmtId="0" fontId="1" fillId="0" borderId="0" xfId="0" applyFont="1"/>
  </cellXfs>
  <cellStyles count="4">
    <cellStyle name="Comma" xfId="1" builtinId="3"/>
    <cellStyle name="Normal" xfId="0" builtinId="0"/>
    <cellStyle name="Normal 2" xfId="3" xr:uid="{C8C2C58F-1BE1-4A34-8430-FE144DD35AB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3A10-BA7F-456B-941E-816E7E1EF30D}">
  <dimension ref="B2:K20"/>
  <sheetViews>
    <sheetView tabSelected="1" zoomScaleNormal="100" workbookViewId="0"/>
  </sheetViews>
  <sheetFormatPr defaultRowHeight="15"/>
  <sheetData>
    <row r="2" spans="2:11">
      <c r="B2" t="s">
        <v>0</v>
      </c>
    </row>
    <row r="4" spans="2:11">
      <c r="C4" s="2">
        <f>AVERAGE(E4:H4)</f>
        <v>5</v>
      </c>
      <c r="E4" s="3">
        <v>2</v>
      </c>
      <c r="F4" s="4">
        <v>4</v>
      </c>
      <c r="G4" s="4">
        <v>6</v>
      </c>
      <c r="H4" s="5">
        <v>8</v>
      </c>
    </row>
    <row r="6" spans="2:11">
      <c r="B6" t="s">
        <v>1</v>
      </c>
    </row>
    <row r="8" spans="2:11">
      <c r="C8" s="2">
        <f>AVERAGE(E8,F8,G8)</f>
        <v>4</v>
      </c>
      <c r="E8" s="1">
        <v>2</v>
      </c>
      <c r="F8" s="1">
        <v>4</v>
      </c>
      <c r="G8" s="1">
        <v>6</v>
      </c>
    </row>
    <row r="10" spans="2:11">
      <c r="B10" t="s">
        <v>9</v>
      </c>
    </row>
    <row r="12" spans="2:11">
      <c r="C12" s="2">
        <f>AVERAGE(E12:G12,I12:K12)</f>
        <v>3.5</v>
      </c>
      <c r="E12" s="3">
        <v>1</v>
      </c>
      <c r="F12" s="4">
        <v>2</v>
      </c>
      <c r="G12" s="5">
        <v>3</v>
      </c>
      <c r="I12" s="3">
        <v>4</v>
      </c>
      <c r="J12" s="4">
        <v>5</v>
      </c>
      <c r="K12" s="5">
        <v>6</v>
      </c>
    </row>
    <row r="14" spans="2:11">
      <c r="B14" t="s">
        <v>10</v>
      </c>
    </row>
    <row r="16" spans="2:11">
      <c r="C16" s="2">
        <f>AVERAGE(E16:I16)</f>
        <v>4</v>
      </c>
      <c r="E16" s="3">
        <v>0</v>
      </c>
      <c r="F16" s="4"/>
      <c r="G16" s="4">
        <v>4</v>
      </c>
      <c r="H16" s="4"/>
      <c r="I16" s="5">
        <v>8</v>
      </c>
    </row>
    <row r="18" spans="2:3">
      <c r="B18" t="s">
        <v>2</v>
      </c>
    </row>
    <row r="20" spans="2:3">
      <c r="C20" s="2">
        <f>AVERAGE(2,4,6,8)</f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18EB-2B10-49F8-B5ED-696BD07FAF22}">
  <dimension ref="B2:K21"/>
  <sheetViews>
    <sheetView zoomScaleNormal="100" workbookViewId="0">
      <selection activeCell="E1" sqref="E1"/>
    </sheetView>
  </sheetViews>
  <sheetFormatPr defaultRowHeight="15"/>
  <sheetData>
    <row r="2" spans="2:11">
      <c r="B2" t="s">
        <v>40</v>
      </c>
    </row>
    <row r="4" spans="2:11">
      <c r="C4" s="3">
        <v>1</v>
      </c>
      <c r="D4" s="4">
        <v>3</v>
      </c>
      <c r="E4" s="4">
        <v>5</v>
      </c>
      <c r="F4" s="4">
        <v>7</v>
      </c>
      <c r="G4" s="4">
        <v>9</v>
      </c>
      <c r="H4" s="4">
        <v>2</v>
      </c>
      <c r="I4" s="4">
        <v>4</v>
      </c>
      <c r="J4" s="4">
        <v>6</v>
      </c>
      <c r="K4" s="5">
        <v>8</v>
      </c>
    </row>
    <row r="6" spans="2:11">
      <c r="C6" s="1">
        <v>0.5</v>
      </c>
      <c r="E6" s="2">
        <f>_xlfn.PERCENTILE.INC(C4:K4,C6)</f>
        <v>5</v>
      </c>
    </row>
    <row r="8" spans="2:11">
      <c r="B8" t="s">
        <v>41</v>
      </c>
    </row>
    <row r="10" spans="2:11">
      <c r="C10" s="3">
        <v>1</v>
      </c>
      <c r="D10" s="4">
        <v>3</v>
      </c>
      <c r="E10" s="4">
        <v>5</v>
      </c>
      <c r="F10" s="4">
        <v>7</v>
      </c>
      <c r="G10" s="4">
        <v>9</v>
      </c>
      <c r="H10" s="4">
        <v>2</v>
      </c>
      <c r="I10" s="4">
        <v>4</v>
      </c>
      <c r="J10" s="4">
        <v>6</v>
      </c>
      <c r="K10" s="5">
        <v>8</v>
      </c>
    </row>
    <row r="12" spans="2:11">
      <c r="C12" s="1">
        <v>0.95</v>
      </c>
      <c r="E12" s="11">
        <f>_xlfn.PERCENTILE.INC(C10:K10,C12)</f>
        <v>8.6</v>
      </c>
    </row>
    <row r="14" spans="2:11">
      <c r="B14" t="s">
        <v>42</v>
      </c>
    </row>
    <row r="16" spans="2:11">
      <c r="C16" s="12">
        <v>1</v>
      </c>
      <c r="D16" s="13">
        <v>3</v>
      </c>
      <c r="E16" s="13">
        <v>5</v>
      </c>
      <c r="F16" s="13">
        <v>7</v>
      </c>
      <c r="G16" s="14">
        <v>9</v>
      </c>
    </row>
    <row r="17" spans="3:7">
      <c r="C17" s="18">
        <v>2</v>
      </c>
      <c r="D17">
        <v>4</v>
      </c>
      <c r="E17">
        <v>6</v>
      </c>
      <c r="F17">
        <v>13</v>
      </c>
      <c r="G17" s="19">
        <v>15</v>
      </c>
    </row>
    <row r="18" spans="3:7">
      <c r="C18" s="15">
        <v>11</v>
      </c>
      <c r="D18" s="16">
        <v>12</v>
      </c>
      <c r="E18" s="16">
        <v>14</v>
      </c>
      <c r="F18" s="16">
        <v>8</v>
      </c>
      <c r="G18" s="17">
        <v>10</v>
      </c>
    </row>
    <row r="21" spans="3:7">
      <c r="C21" s="1">
        <v>0.5</v>
      </c>
      <c r="E21" s="2">
        <f>_xlfn.PERCENTILE.INC(C16:G18,C21)</f>
        <v>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DEC2-3D1A-4433-A9DA-5B222F825BA1}">
  <dimension ref="B2:L25"/>
  <sheetViews>
    <sheetView zoomScale="75" zoomScaleNormal="75" workbookViewId="0">
      <selection activeCell="G53" sqref="G53"/>
    </sheetView>
  </sheetViews>
  <sheetFormatPr defaultRowHeight="15"/>
  <sheetData>
    <row r="2" spans="2:12">
      <c r="B2" t="s">
        <v>43</v>
      </c>
    </row>
    <row r="4" spans="2:12">
      <c r="C4" t="s">
        <v>44</v>
      </c>
    </row>
    <row r="6" spans="2:12">
      <c r="D6" s="3">
        <v>1</v>
      </c>
      <c r="E6" s="4">
        <v>3</v>
      </c>
      <c r="F6" s="4">
        <v>5</v>
      </c>
      <c r="G6" s="4">
        <v>7</v>
      </c>
      <c r="H6" s="4">
        <v>9</v>
      </c>
      <c r="I6" s="4">
        <v>2</v>
      </c>
      <c r="J6" s="4">
        <v>4</v>
      </c>
      <c r="K6" s="4">
        <v>6</v>
      </c>
      <c r="L6" s="5">
        <v>8</v>
      </c>
    </row>
    <row r="8" spans="2:12">
      <c r="F8" s="6" t="s">
        <v>45</v>
      </c>
      <c r="H8" s="6" t="s">
        <v>46</v>
      </c>
    </row>
    <row r="9" spans="2:12">
      <c r="D9" s="1">
        <v>6</v>
      </c>
      <c r="F9" s="2">
        <f>RANK(D9,D6:L6,1)</f>
        <v>6</v>
      </c>
      <c r="H9" s="2">
        <f>RANK(D9,D6:L6,0)</f>
        <v>4</v>
      </c>
    </row>
    <row r="11" spans="2:12">
      <c r="C11" t="s">
        <v>47</v>
      </c>
    </row>
    <row r="13" spans="2:12">
      <c r="D13" s="3">
        <v>0.5</v>
      </c>
      <c r="E13" s="4">
        <v>1.5</v>
      </c>
      <c r="F13" s="4">
        <v>2.5</v>
      </c>
      <c r="G13" s="4">
        <v>3.5</v>
      </c>
      <c r="H13" s="4">
        <v>4.5</v>
      </c>
      <c r="I13" s="4">
        <v>1</v>
      </c>
      <c r="J13" s="4">
        <v>2</v>
      </c>
      <c r="K13" s="4">
        <v>4</v>
      </c>
      <c r="L13" s="5">
        <v>6</v>
      </c>
    </row>
    <row r="15" spans="2:12">
      <c r="F15" s="6" t="s">
        <v>45</v>
      </c>
      <c r="H15" s="6" t="s">
        <v>46</v>
      </c>
    </row>
    <row r="16" spans="2:12">
      <c r="D16" s="1">
        <v>1.5</v>
      </c>
      <c r="F16" s="2">
        <f>RANK(D16,D13:L13,1)</f>
        <v>3</v>
      </c>
      <c r="H16" s="2">
        <f>RANK(D16,D13:L13,0)</f>
        <v>7</v>
      </c>
    </row>
    <row r="18" spans="3:8">
      <c r="C18" t="s">
        <v>75</v>
      </c>
    </row>
    <row r="20" spans="3:8">
      <c r="D20" s="12">
        <v>1</v>
      </c>
      <c r="E20" s="13">
        <v>3</v>
      </c>
      <c r="F20" s="13">
        <v>5</v>
      </c>
      <c r="G20" s="13">
        <v>7</v>
      </c>
      <c r="H20" s="14">
        <v>9</v>
      </c>
    </row>
    <row r="21" spans="3:8">
      <c r="D21" s="18">
        <v>2</v>
      </c>
      <c r="E21">
        <v>4</v>
      </c>
      <c r="F21">
        <v>6</v>
      </c>
      <c r="G21">
        <v>13</v>
      </c>
      <c r="H21" s="19">
        <v>15</v>
      </c>
    </row>
    <row r="22" spans="3:8">
      <c r="D22" s="15">
        <v>11</v>
      </c>
      <c r="E22" s="16">
        <v>12</v>
      </c>
      <c r="F22" s="16">
        <v>14</v>
      </c>
      <c r="G22" s="16">
        <v>8</v>
      </c>
      <c r="H22" s="17">
        <v>10</v>
      </c>
    </row>
    <row r="24" spans="3:8">
      <c r="F24" s="6" t="s">
        <v>45</v>
      </c>
      <c r="H24" s="6" t="s">
        <v>46</v>
      </c>
    </row>
    <row r="25" spans="3:8">
      <c r="D25" s="1">
        <v>10</v>
      </c>
      <c r="F25" s="2">
        <f>RANK(D25,D20:H22,1)</f>
        <v>10</v>
      </c>
      <c r="H25" s="2">
        <f>RANK(D25,D20:H22,0)</f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B706-CD6F-45AD-9633-D441395D155D}">
  <dimension ref="B2:L20"/>
  <sheetViews>
    <sheetView zoomScaleNormal="100" workbookViewId="0">
      <selection activeCell="P46" sqref="P46"/>
    </sheetView>
  </sheetViews>
  <sheetFormatPr defaultRowHeight="15"/>
  <sheetData>
    <row r="2" spans="2:12">
      <c r="B2" t="s">
        <v>80</v>
      </c>
    </row>
    <row r="4" spans="2:12">
      <c r="C4" t="s">
        <v>81</v>
      </c>
    </row>
    <row r="6" spans="2:12">
      <c r="D6" s="3">
        <v>1</v>
      </c>
      <c r="E6" s="4">
        <v>3</v>
      </c>
      <c r="F6" s="4">
        <v>5</v>
      </c>
      <c r="G6" s="4">
        <v>7</v>
      </c>
      <c r="H6" s="4">
        <v>9</v>
      </c>
      <c r="I6" s="4">
        <v>2</v>
      </c>
      <c r="J6" s="4">
        <v>4</v>
      </c>
      <c r="K6" s="4">
        <v>5.75</v>
      </c>
      <c r="L6" s="5">
        <v>8</v>
      </c>
    </row>
    <row r="8" spans="2:12">
      <c r="D8" s="1">
        <v>6</v>
      </c>
      <c r="F8" s="2">
        <f>SMALL(D6:L6,D8)</f>
        <v>5.75</v>
      </c>
    </row>
    <row r="10" spans="2:12">
      <c r="C10" t="s">
        <v>82</v>
      </c>
    </row>
    <row r="12" spans="2:12">
      <c r="D12" s="3">
        <v>0.5</v>
      </c>
      <c r="E12" s="4">
        <v>1.5</v>
      </c>
      <c r="F12" s="4">
        <v>2.5</v>
      </c>
      <c r="G12" s="4">
        <v>3.5</v>
      </c>
      <c r="H12" s="4">
        <v>4.5</v>
      </c>
      <c r="I12" s="4">
        <v>1</v>
      </c>
      <c r="J12" s="4">
        <v>2</v>
      </c>
      <c r="K12" s="4">
        <v>4</v>
      </c>
      <c r="L12" s="5">
        <v>6</v>
      </c>
    </row>
    <row r="14" spans="2:12">
      <c r="D14" s="1">
        <v>3</v>
      </c>
      <c r="F14" s="2">
        <f>SMALL(D12:L12,D14)</f>
        <v>1.5</v>
      </c>
    </row>
    <row r="16" spans="2:12">
      <c r="C16" t="s">
        <v>83</v>
      </c>
    </row>
    <row r="18" spans="4:12">
      <c r="D18" s="3">
        <v>0.5</v>
      </c>
      <c r="E18" s="4">
        <v>1.5</v>
      </c>
      <c r="F18" s="4">
        <v>2.5</v>
      </c>
      <c r="G18" s="4">
        <v>3.5</v>
      </c>
      <c r="H18" s="4">
        <v>4.5</v>
      </c>
      <c r="I18" s="4">
        <v>1</v>
      </c>
      <c r="J18" s="4">
        <v>2</v>
      </c>
      <c r="K18" s="4">
        <v>4</v>
      </c>
      <c r="L18" s="5">
        <v>6</v>
      </c>
    </row>
    <row r="20" spans="4:12">
      <c r="D20" s="1">
        <v>1</v>
      </c>
      <c r="F20" s="2">
        <f>SMALL(D18:L18,D20)</f>
        <v>0.5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0614-104F-4EC2-BA11-6B7DFDF2641E}">
  <dimension ref="B2:V14"/>
  <sheetViews>
    <sheetView zoomScaleNormal="100" workbookViewId="0"/>
  </sheetViews>
  <sheetFormatPr defaultRowHeight="15"/>
  <cols>
    <col min="7" max="7" width="24.28515625" customWidth="1"/>
    <col min="8" max="8" width="10.7109375" customWidth="1"/>
    <col min="10" max="10" width="10.140625" customWidth="1"/>
    <col min="12" max="12" width="10.7109375" customWidth="1"/>
    <col min="14" max="14" width="10.140625" customWidth="1"/>
  </cols>
  <sheetData>
    <row r="2" spans="2:22">
      <c r="B2" t="s">
        <v>57</v>
      </c>
    </row>
    <row r="4" spans="2:22">
      <c r="H4" s="6" t="s">
        <v>53</v>
      </c>
      <c r="L4" s="6" t="s">
        <v>54</v>
      </c>
    </row>
    <row r="5" spans="2:22">
      <c r="H5" s="6" t="s">
        <v>55</v>
      </c>
      <c r="I5" s="6" t="s">
        <v>16</v>
      </c>
      <c r="J5" t="s">
        <v>17</v>
      </c>
      <c r="L5" s="6" t="s">
        <v>56</v>
      </c>
      <c r="M5" s="6" t="s">
        <v>16</v>
      </c>
      <c r="N5" t="s">
        <v>17</v>
      </c>
    </row>
    <row r="6" spans="2:22">
      <c r="C6" t="s">
        <v>48</v>
      </c>
      <c r="H6" s="8">
        <f>_xlfn.STDEV.P(P6:S6)</f>
        <v>2.2360679774997898</v>
      </c>
      <c r="I6">
        <f>AVERAGE(P6:S6)</f>
        <v>5</v>
      </c>
      <c r="J6" s="20">
        <f>SQRT(((P6-I6)^2+(Q6-I6)^2+(R6-I6)^2+(S6-I6)^2)/COUNT(P6:S6))</f>
        <v>2.2360679774997898</v>
      </c>
      <c r="L6" s="8">
        <f>_xlfn.STDEV.S(P6:S6)</f>
        <v>2.5819888974716112</v>
      </c>
      <c r="M6">
        <f>AVERAGE(P6:S6)</f>
        <v>5</v>
      </c>
      <c r="N6" s="9">
        <f>SQRT(((P6-M6)^2+(Q6-M6)^2+(R6-M6)^2+(S6-M6)^2)/(COUNT(P6:S6)-1))</f>
        <v>2.5819888974716112</v>
      </c>
      <c r="P6" s="3">
        <v>2</v>
      </c>
      <c r="Q6" s="4">
        <v>4</v>
      </c>
      <c r="R6" s="4">
        <v>6</v>
      </c>
      <c r="S6" s="5">
        <v>8</v>
      </c>
    </row>
    <row r="7" spans="2:22">
      <c r="H7" s="9"/>
      <c r="J7" s="9"/>
      <c r="L7" s="9"/>
      <c r="N7" s="9"/>
    </row>
    <row r="8" spans="2:22">
      <c r="C8" t="s">
        <v>49</v>
      </c>
      <c r="H8" s="8">
        <f>_xlfn.STDEV.P(P8,Q8,R8)</f>
        <v>1.6329931618554521</v>
      </c>
      <c r="I8">
        <f>AVERAGE(P8,Q8,R8)</f>
        <v>4</v>
      </c>
      <c r="J8" s="20">
        <f>SQRT(((P8-I8)^2+(Q8-I8)^2+(R8-I8)^2)/COUNT(P8:R8))</f>
        <v>1.6329931618554521</v>
      </c>
      <c r="L8" s="8">
        <f>_xlfn.STDEV.S(P8,Q8,R8)</f>
        <v>2</v>
      </c>
      <c r="M8">
        <f>AVERAGE(P8,Q8,R8)</f>
        <v>4</v>
      </c>
      <c r="N8" s="9">
        <f>SQRT(((P8-M8)^2+(Q8-M8)^2+(R8-M8)^2)/(COUNT(P8:R8)-1))</f>
        <v>2</v>
      </c>
      <c r="P8" s="1">
        <v>2</v>
      </c>
      <c r="Q8" s="1">
        <v>4</v>
      </c>
      <c r="R8" s="1">
        <v>6</v>
      </c>
    </row>
    <row r="9" spans="2:22">
      <c r="H9" s="9"/>
      <c r="J9" s="9"/>
      <c r="L9" s="9"/>
      <c r="N9" s="9"/>
    </row>
    <row r="10" spans="2:22">
      <c r="C10" t="s">
        <v>50</v>
      </c>
      <c r="H10" s="8">
        <f>_xlfn.STDEV.P(P10:R10,T10:V10)</f>
        <v>1.707825127659933</v>
      </c>
      <c r="I10">
        <f>AVERAGE(P10:R10,T10:V10)</f>
        <v>3.5</v>
      </c>
      <c r="J10" s="20">
        <f>SQRT(((P10-I10)^2+(Q10-I10)^2+(R10-I10)^2+(T10-I10)^2+(U10-I10)^2+(V10-I10)^2)/COUNT(P10:S10,T10:V10))</f>
        <v>1.707825127659933</v>
      </c>
      <c r="L10" s="8">
        <f>_xlfn.STDEV.S(P10:R10,T10:V10)</f>
        <v>1.8708286933869707</v>
      </c>
      <c r="M10">
        <f>AVERAGE(P10:R10,T10:V10)</f>
        <v>3.5</v>
      </c>
      <c r="N10" s="9">
        <f>SQRT(((P10-M10)^2+(Q10-M10)^2+(R10-M10)^2+(T10-M10)^2+(U10-M10)^2+(V10-M10)^2)/(COUNT(P10:S10,T10:V10)-1))</f>
        <v>1.8708286933869707</v>
      </c>
      <c r="P10" s="3">
        <v>1</v>
      </c>
      <c r="Q10" s="4">
        <v>2</v>
      </c>
      <c r="R10" s="5">
        <v>3</v>
      </c>
      <c r="T10" s="3">
        <v>4</v>
      </c>
      <c r="U10" s="4">
        <v>5</v>
      </c>
      <c r="V10" s="5">
        <v>6</v>
      </c>
    </row>
    <row r="11" spans="2:22">
      <c r="H11" s="9"/>
      <c r="L11" s="9"/>
    </row>
    <row r="12" spans="2:22">
      <c r="C12" t="s">
        <v>51</v>
      </c>
      <c r="H12" s="8">
        <f>_xlfn.STDEV.P(P12:T12)</f>
        <v>1.6329931618554521</v>
      </c>
      <c r="L12" s="8">
        <f>_xlfn.STDEV.S(P12:T12)</f>
        <v>2</v>
      </c>
      <c r="P12" s="3">
        <v>2</v>
      </c>
      <c r="Q12" s="4"/>
      <c r="R12" s="4">
        <v>4</v>
      </c>
      <c r="S12" s="4"/>
      <c r="T12" s="5">
        <v>6</v>
      </c>
    </row>
    <row r="13" spans="2:22">
      <c r="H13" s="9"/>
      <c r="L13" s="9"/>
    </row>
    <row r="14" spans="2:22">
      <c r="C14" t="s">
        <v>52</v>
      </c>
      <c r="H14" s="8">
        <f>_xlfn.STDEV.P(2,4,6,8)</f>
        <v>2.2360679774997898</v>
      </c>
      <c r="L14" s="8">
        <f>_xlfn.STDEV.S(2,4,6,8)</f>
        <v>2.5819888974716112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41D9-7B4B-418F-93DF-8E5702E3A7E6}">
  <dimension ref="B2:K20"/>
  <sheetViews>
    <sheetView zoomScaleNormal="100" workbookViewId="0"/>
  </sheetViews>
  <sheetFormatPr defaultRowHeight="15"/>
  <sheetData>
    <row r="2" spans="2:11">
      <c r="B2" t="s">
        <v>63</v>
      </c>
    </row>
    <row r="4" spans="2:11">
      <c r="C4" s="2">
        <f>SUM(E4:H4)</f>
        <v>20</v>
      </c>
      <c r="E4" s="3">
        <v>2</v>
      </c>
      <c r="F4" s="4">
        <v>4</v>
      </c>
      <c r="G4" s="4">
        <v>6</v>
      </c>
      <c r="H4" s="5">
        <v>8</v>
      </c>
    </row>
    <row r="6" spans="2:11">
      <c r="B6" t="s">
        <v>64</v>
      </c>
    </row>
    <row r="8" spans="2:11">
      <c r="C8" s="2">
        <f>SUM(E8,F8,G8)</f>
        <v>12</v>
      </c>
      <c r="E8" s="1">
        <v>2</v>
      </c>
      <c r="F8" s="1">
        <v>4</v>
      </c>
      <c r="G8" s="1">
        <v>6</v>
      </c>
    </row>
    <row r="10" spans="2:11">
      <c r="B10" t="s">
        <v>65</v>
      </c>
    </row>
    <row r="12" spans="2:11">
      <c r="C12" s="2">
        <f>SUM(E12:G12,I12:K12)</f>
        <v>21</v>
      </c>
      <c r="E12" s="3">
        <v>1</v>
      </c>
      <c r="F12" s="4">
        <v>2</v>
      </c>
      <c r="G12" s="5">
        <v>3</v>
      </c>
      <c r="I12" s="3">
        <v>4</v>
      </c>
      <c r="J12" s="4">
        <v>5</v>
      </c>
      <c r="K12" s="5">
        <v>6</v>
      </c>
    </row>
    <row r="14" spans="2:11">
      <c r="B14" t="s">
        <v>66</v>
      </c>
    </row>
    <row r="16" spans="2:11">
      <c r="C16" s="2">
        <f>SUM(E16:I16)</f>
        <v>12</v>
      </c>
      <c r="E16" s="3">
        <v>0</v>
      </c>
      <c r="F16" s="4"/>
      <c r="G16" s="4">
        <v>4</v>
      </c>
      <c r="H16" s="4"/>
      <c r="I16" s="5">
        <v>8</v>
      </c>
    </row>
    <row r="18" spans="2:3">
      <c r="B18" t="s">
        <v>67</v>
      </c>
    </row>
    <row r="20" spans="2:3">
      <c r="C20" s="2">
        <f>SUM(2,4,6,8)</f>
        <v>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C9C5-C3DD-4161-9F17-61D349F445EF}">
  <dimension ref="B2:T16"/>
  <sheetViews>
    <sheetView zoomScaleNormal="100" workbookViewId="0"/>
  </sheetViews>
  <sheetFormatPr defaultRowHeight="15"/>
  <sheetData>
    <row r="2" spans="2:20">
      <c r="B2" t="s">
        <v>58</v>
      </c>
    </row>
    <row r="4" spans="2:20">
      <c r="C4" t="s">
        <v>72</v>
      </c>
      <c r="L4" s="2">
        <f>SUMPRODUCT(N4:N6,P4:P6)</f>
        <v>27</v>
      </c>
      <c r="N4" s="21">
        <v>2</v>
      </c>
      <c r="P4" s="21">
        <v>5</v>
      </c>
    </row>
    <row r="5" spans="2:20">
      <c r="N5" s="22">
        <v>3</v>
      </c>
      <c r="P5" s="22">
        <v>3</v>
      </c>
    </row>
    <row r="6" spans="2:20">
      <c r="N6" s="23">
        <v>4</v>
      </c>
      <c r="P6" s="23">
        <v>2</v>
      </c>
    </row>
    <row r="8" spans="2:20">
      <c r="C8" t="s">
        <v>71</v>
      </c>
      <c r="L8" s="2">
        <f>SUMPRODUCT(N8:P8,R8:T8)</f>
        <v>27</v>
      </c>
      <c r="N8" s="3">
        <v>2</v>
      </c>
      <c r="O8" s="4">
        <v>3</v>
      </c>
      <c r="P8" s="5">
        <v>4</v>
      </c>
      <c r="R8" s="3">
        <v>5</v>
      </c>
      <c r="S8" s="4">
        <v>3</v>
      </c>
      <c r="T8" s="5">
        <v>2</v>
      </c>
    </row>
    <row r="10" spans="2:20">
      <c r="C10" t="s">
        <v>59</v>
      </c>
      <c r="L10" s="2">
        <f t="array" ref="L10">SUMPRODUCT(N10:N12,TRANSPOSE(P10:R10))</f>
        <v>27</v>
      </c>
      <c r="N10" s="21">
        <v>2</v>
      </c>
      <c r="P10" s="3">
        <v>5</v>
      </c>
      <c r="Q10" s="4">
        <v>3</v>
      </c>
      <c r="R10" s="5">
        <v>2</v>
      </c>
    </row>
    <row r="11" spans="2:20">
      <c r="D11" t="s">
        <v>60</v>
      </c>
      <c r="N11" s="22">
        <v>3</v>
      </c>
    </row>
    <row r="12" spans="2:20">
      <c r="N12" s="23">
        <v>4</v>
      </c>
    </row>
    <row r="14" spans="2:20">
      <c r="C14" t="s">
        <v>61</v>
      </c>
      <c r="L14" s="24">
        <f t="array" ref="L14:L16">TRANSPOSE(N14:P14)</f>
        <v>2</v>
      </c>
      <c r="N14" s="3">
        <v>2</v>
      </c>
      <c r="O14" s="4">
        <v>3</v>
      </c>
      <c r="P14" s="5">
        <v>4</v>
      </c>
    </row>
    <row r="15" spans="2:20">
      <c r="D15" t="s">
        <v>62</v>
      </c>
      <c r="L15" s="25">
        <v>3</v>
      </c>
    </row>
    <row r="16" spans="2:20">
      <c r="L16" s="26">
        <v>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FA7F-EC6F-46A4-8139-0AF843E8718A}">
  <dimension ref="B2:J18"/>
  <sheetViews>
    <sheetView zoomScaleNormal="100" workbookViewId="0"/>
  </sheetViews>
  <sheetFormatPr defaultRowHeight="15"/>
  <sheetData>
    <row r="2" spans="2:10">
      <c r="B2" t="s">
        <v>69</v>
      </c>
    </row>
    <row r="5" spans="2:10">
      <c r="C5" s="1">
        <v>3</v>
      </c>
      <c r="E5" s="2">
        <f>VLOOKUP(C5,G5:H9,2,FALSE)</f>
        <v>35</v>
      </c>
      <c r="G5" s="12">
        <v>2</v>
      </c>
      <c r="H5" s="14">
        <v>40</v>
      </c>
    </row>
    <row r="6" spans="2:10">
      <c r="G6" s="18">
        <v>4</v>
      </c>
      <c r="H6" s="19">
        <v>38</v>
      </c>
    </row>
    <row r="7" spans="2:10">
      <c r="C7" s="1">
        <v>22</v>
      </c>
      <c r="E7" s="2">
        <f>VLOOKUP(C7,G5:H9,2,FALSE)</f>
        <v>42</v>
      </c>
      <c r="G7" s="18">
        <v>3</v>
      </c>
      <c r="H7" s="19">
        <v>35</v>
      </c>
    </row>
    <row r="8" spans="2:10">
      <c r="G8" s="18">
        <v>22</v>
      </c>
      <c r="H8" s="19">
        <v>42</v>
      </c>
    </row>
    <row r="9" spans="2:10">
      <c r="G9" s="15">
        <v>8</v>
      </c>
      <c r="H9" s="17">
        <v>33</v>
      </c>
    </row>
    <row r="12" spans="2:10">
      <c r="B12" t="s">
        <v>70</v>
      </c>
    </row>
    <row r="14" spans="2:10">
      <c r="C14" s="1">
        <v>1.7</v>
      </c>
      <c r="E14" s="2">
        <f>VLOOKUP(C14,G14:J18,4,TRUE)</f>
        <v>40</v>
      </c>
      <c r="G14" s="12">
        <v>1</v>
      </c>
      <c r="H14" s="13">
        <v>20</v>
      </c>
      <c r="I14" s="13">
        <v>20</v>
      </c>
      <c r="J14" s="14">
        <v>40</v>
      </c>
    </row>
    <row r="15" spans="2:10">
      <c r="G15" s="18">
        <v>2</v>
      </c>
      <c r="H15">
        <v>20</v>
      </c>
      <c r="I15">
        <v>18</v>
      </c>
      <c r="J15" s="19">
        <v>38</v>
      </c>
    </row>
    <row r="16" spans="2:10">
      <c r="C16" s="1">
        <v>3.3</v>
      </c>
      <c r="E16" s="2">
        <f>VLOOKUP(C16,G14:J18,4,TRUE)</f>
        <v>35</v>
      </c>
      <c r="G16" s="18">
        <v>3</v>
      </c>
      <c r="H16">
        <v>20</v>
      </c>
      <c r="I16">
        <v>15</v>
      </c>
      <c r="J16" s="19">
        <v>35</v>
      </c>
    </row>
    <row r="17" spans="7:10">
      <c r="G17" s="18">
        <v>4</v>
      </c>
      <c r="H17">
        <v>20</v>
      </c>
      <c r="I17">
        <v>22</v>
      </c>
      <c r="J17" s="19">
        <v>42</v>
      </c>
    </row>
    <row r="18" spans="7:10">
      <c r="G18" s="15">
        <v>5</v>
      </c>
      <c r="H18" s="16">
        <v>18</v>
      </c>
      <c r="I18" s="16">
        <v>15</v>
      </c>
      <c r="J18" s="17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D263-374E-4919-BD0C-CD07D8CA7EA3}">
  <dimension ref="B2:I18"/>
  <sheetViews>
    <sheetView zoomScale="115" zoomScaleNormal="115" workbookViewId="0">
      <selection activeCell="K38" sqref="K38"/>
    </sheetView>
  </sheetViews>
  <sheetFormatPr defaultRowHeight="15"/>
  <cols>
    <col min="3" max="3" width="10.28515625" bestFit="1" customWidth="1"/>
    <col min="5" max="5" width="9.7109375" bestFit="1" customWidth="1"/>
    <col min="7" max="7" width="10.140625" customWidth="1"/>
    <col min="9" max="9" width="10.140625" customWidth="1"/>
  </cols>
  <sheetData>
    <row r="2" spans="2:9">
      <c r="B2" t="s">
        <v>76</v>
      </c>
    </row>
    <row r="4" spans="2:9">
      <c r="C4" t="s">
        <v>3</v>
      </c>
      <c r="E4">
        <v>5</v>
      </c>
    </row>
    <row r="5" spans="2:9">
      <c r="C5" t="s">
        <v>4</v>
      </c>
      <c r="E5">
        <v>0.5</v>
      </c>
    </row>
    <row r="7" spans="2:9">
      <c r="G7" s="6" t="s">
        <v>77</v>
      </c>
      <c r="I7" s="6" t="s">
        <v>77</v>
      </c>
    </row>
    <row r="8" spans="2:9">
      <c r="G8" s="6" t="s">
        <v>78</v>
      </c>
      <c r="I8" s="6" t="s">
        <v>78</v>
      </c>
    </row>
    <row r="9" spans="2:9">
      <c r="C9" s="6" t="s">
        <v>5</v>
      </c>
      <c r="E9" s="6" t="s">
        <v>7</v>
      </c>
      <c r="G9" s="6" t="s">
        <v>4</v>
      </c>
      <c r="I9" s="6" t="s">
        <v>4</v>
      </c>
    </row>
    <row r="10" spans="2:9">
      <c r="C10" s="7" t="s">
        <v>6</v>
      </c>
      <c r="E10" s="7" t="s">
        <v>3</v>
      </c>
      <c r="G10" t="b">
        <v>1</v>
      </c>
      <c r="I10" t="b">
        <v>0</v>
      </c>
    </row>
    <row r="11" spans="2:9">
      <c r="C11">
        <v>0.01</v>
      </c>
      <c r="E11" s="2">
        <f>_xlfn.BINOM.INV($E$4,$E$5,C11)</f>
        <v>0</v>
      </c>
      <c r="G11" s="8">
        <f>_xlfn.BINOM.DIST(E11,E$4,E$5,TRUE)</f>
        <v>3.125E-2</v>
      </c>
      <c r="I11" s="8">
        <f>_xlfn.BINOM.DIST(E11,E$4,E$5,FALSE)</f>
        <v>3.125E-2</v>
      </c>
    </row>
    <row r="12" spans="2:9">
      <c r="C12">
        <v>0.1</v>
      </c>
      <c r="E12" s="2">
        <f t="shared" ref="E12:E17" si="0">_xlfn.BINOM.INV($E$4,$E$5,C12)</f>
        <v>1</v>
      </c>
      <c r="G12" s="8">
        <f t="shared" ref="G12:G18" si="1">_xlfn.BINOM.DIST(E12,E$4,E$5,TRUE)</f>
        <v>0.18750000000000003</v>
      </c>
      <c r="I12" s="8">
        <f t="shared" ref="I12:I18" si="2">_xlfn.BINOM.DIST(E12,E$4,E$5,FALSE)</f>
        <v>0.15624999999999992</v>
      </c>
    </row>
    <row r="13" spans="2:9">
      <c r="C13">
        <v>0.25</v>
      </c>
      <c r="E13" s="2">
        <f t="shared" si="0"/>
        <v>2</v>
      </c>
      <c r="G13" s="8">
        <f t="shared" si="1"/>
        <v>0.49999999999999989</v>
      </c>
      <c r="I13" s="8">
        <f t="shared" si="2"/>
        <v>0.3125</v>
      </c>
    </row>
    <row r="14" spans="2:9">
      <c r="C14">
        <v>0.49</v>
      </c>
      <c r="E14" s="2">
        <f t="shared" si="0"/>
        <v>2</v>
      </c>
      <c r="G14" s="8">
        <f t="shared" si="1"/>
        <v>0.49999999999999989</v>
      </c>
      <c r="I14" s="8">
        <f t="shared" si="2"/>
        <v>0.3125</v>
      </c>
    </row>
    <row r="15" spans="2:9">
      <c r="C15">
        <v>0.51</v>
      </c>
      <c r="E15" s="2">
        <f t="shared" si="0"/>
        <v>3</v>
      </c>
      <c r="G15" s="8">
        <f t="shared" si="1"/>
        <v>0.8125</v>
      </c>
      <c r="I15" s="8">
        <f t="shared" si="2"/>
        <v>0.3125</v>
      </c>
    </row>
    <row r="16" spans="2:9">
      <c r="C16">
        <v>0.7</v>
      </c>
      <c r="E16" s="2">
        <f t="shared" si="0"/>
        <v>3</v>
      </c>
      <c r="G16" s="8">
        <f t="shared" si="1"/>
        <v>0.8125</v>
      </c>
      <c r="I16" s="8">
        <f t="shared" si="2"/>
        <v>0.3125</v>
      </c>
    </row>
    <row r="17" spans="3:9">
      <c r="C17">
        <v>0.9</v>
      </c>
      <c r="E17" s="2">
        <f t="shared" si="0"/>
        <v>4</v>
      </c>
      <c r="G17" s="8">
        <f t="shared" si="1"/>
        <v>0.96875</v>
      </c>
      <c r="I17" s="8">
        <f t="shared" si="2"/>
        <v>0.15624999999999992</v>
      </c>
    </row>
    <row r="18" spans="3:9">
      <c r="C18">
        <v>0.98</v>
      </c>
      <c r="E18" s="2">
        <f t="shared" ref="E18" si="3">_xlfn.BINOM.INV($E$4,$E$5,C18)</f>
        <v>5</v>
      </c>
      <c r="G18" s="8">
        <f t="shared" si="1"/>
        <v>1</v>
      </c>
      <c r="I18" s="8">
        <f t="shared" si="2"/>
        <v>3.125E-2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8E6B-0D7E-4B95-9EE6-E9ECC3782437}">
  <dimension ref="B2:M10"/>
  <sheetViews>
    <sheetView zoomScaleNormal="100" workbookViewId="0"/>
  </sheetViews>
  <sheetFormatPr defaultRowHeight="15"/>
  <sheetData>
    <row r="2" spans="2:13">
      <c r="B2" t="s">
        <v>8</v>
      </c>
    </row>
    <row r="4" spans="2:13">
      <c r="C4" s="2">
        <f>CORREL(E4:H4,J4:M4)</f>
        <v>0.99999999999999978</v>
      </c>
      <c r="E4" s="3">
        <v>1</v>
      </c>
      <c r="F4" s="4">
        <v>2</v>
      </c>
      <c r="G4" s="4">
        <v>3</v>
      </c>
      <c r="H4" s="5">
        <v>4</v>
      </c>
      <c r="J4" s="3">
        <v>2</v>
      </c>
      <c r="K4" s="4">
        <v>3</v>
      </c>
      <c r="L4" s="4">
        <v>4</v>
      </c>
      <c r="M4" s="5">
        <v>5</v>
      </c>
    </row>
    <row r="6" spans="2:13">
      <c r="C6" s="2">
        <f>CORREL(E6:H6,J6:M6)</f>
        <v>-0.99999999999999978</v>
      </c>
      <c r="E6" s="3">
        <v>1</v>
      </c>
      <c r="F6" s="4">
        <v>2</v>
      </c>
      <c r="G6" s="4">
        <v>3</v>
      </c>
      <c r="H6" s="5">
        <v>4</v>
      </c>
      <c r="J6" s="3">
        <v>4</v>
      </c>
      <c r="K6" s="4">
        <v>3</v>
      </c>
      <c r="L6" s="4">
        <v>2</v>
      </c>
      <c r="M6" s="5">
        <v>1</v>
      </c>
    </row>
    <row r="8" spans="2:13">
      <c r="C8" s="2">
        <f>CORREL(E8:H8,J8:M8)</f>
        <v>0</v>
      </c>
      <c r="E8" s="3">
        <v>1</v>
      </c>
      <c r="F8" s="4">
        <v>2</v>
      </c>
      <c r="G8" s="4">
        <v>3</v>
      </c>
      <c r="H8" s="5">
        <v>4</v>
      </c>
      <c r="J8" s="3">
        <v>2</v>
      </c>
      <c r="K8" s="4">
        <v>4</v>
      </c>
      <c r="L8" s="4">
        <v>1</v>
      </c>
      <c r="M8" s="5">
        <v>3</v>
      </c>
    </row>
    <row r="10" spans="2:13">
      <c r="C10" s="2">
        <f>CORREL(E10:H10,J10:M10)</f>
        <v>0.67419986246324204</v>
      </c>
      <c r="E10" s="3">
        <v>1</v>
      </c>
      <c r="F10" s="4">
        <v>2</v>
      </c>
      <c r="G10" s="4">
        <v>3</v>
      </c>
      <c r="H10" s="5">
        <v>4</v>
      </c>
      <c r="J10" s="3">
        <v>1</v>
      </c>
      <c r="K10" s="4">
        <v>2</v>
      </c>
      <c r="L10" s="4">
        <v>1</v>
      </c>
      <c r="M10" s="5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419C-48EA-4C00-ABB2-E2D8E0BFE35A}">
  <dimension ref="B2:J8"/>
  <sheetViews>
    <sheetView zoomScaleNormal="100" workbookViewId="0"/>
  </sheetViews>
  <sheetFormatPr defaultRowHeight="15"/>
  <sheetData>
    <row r="2" spans="2:10">
      <c r="B2" t="s">
        <v>11</v>
      </c>
    </row>
    <row r="4" spans="2:10">
      <c r="C4" s="3">
        <v>-1</v>
      </c>
      <c r="D4" s="4">
        <v>2</v>
      </c>
      <c r="E4" s="4">
        <v>5</v>
      </c>
      <c r="F4" s="4">
        <v>-4</v>
      </c>
      <c r="G4" s="4">
        <v>10</v>
      </c>
      <c r="H4" s="4">
        <v>5</v>
      </c>
      <c r="I4" s="4">
        <v>3</v>
      </c>
      <c r="J4" s="5">
        <v>-3</v>
      </c>
    </row>
    <row r="6" spans="2:10">
      <c r="C6" t="s">
        <v>12</v>
      </c>
      <c r="F6" s="2">
        <f>COUNTIF(C4:J4,"&lt;0")</f>
        <v>3</v>
      </c>
    </row>
    <row r="8" spans="2:10">
      <c r="C8" t="s">
        <v>74</v>
      </c>
      <c r="F8" s="2">
        <f>COUNTIF(C4:J4,5)</f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9A52-4125-4CEF-BDE1-A81F5DEAF88C}">
  <dimension ref="B2:W9"/>
  <sheetViews>
    <sheetView zoomScaleNormal="100" workbookViewId="0"/>
  </sheetViews>
  <sheetFormatPr defaultRowHeight="15"/>
  <cols>
    <col min="3" max="3" width="12.140625" customWidth="1"/>
    <col min="6" max="6" width="9.85546875" bestFit="1" customWidth="1"/>
    <col min="8" max="8" width="12.140625" customWidth="1"/>
    <col min="11" max="11" width="9.85546875" bestFit="1" customWidth="1"/>
  </cols>
  <sheetData>
    <row r="2" spans="2:23">
      <c r="B2" t="s">
        <v>13</v>
      </c>
    </row>
    <row r="4" spans="2:23">
      <c r="C4" s="6" t="s">
        <v>14</v>
      </c>
      <c r="D4" s="6" t="s">
        <v>20</v>
      </c>
      <c r="E4" s="6" t="s">
        <v>21</v>
      </c>
      <c r="F4" s="6" t="s">
        <v>17</v>
      </c>
      <c r="H4" s="6" t="s">
        <v>15</v>
      </c>
      <c r="I4" s="6" t="s">
        <v>20</v>
      </c>
      <c r="J4" s="6" t="s">
        <v>21</v>
      </c>
      <c r="K4" s="6" t="s">
        <v>17</v>
      </c>
      <c r="M4" t="s">
        <v>18</v>
      </c>
      <c r="S4" t="s">
        <v>19</v>
      </c>
    </row>
    <row r="5" spans="2:23">
      <c r="C5" s="8">
        <f>_xlfn.COVARIANCE.P(M5:Q5,S5:W5)</f>
        <v>4.8</v>
      </c>
      <c r="D5">
        <f>AVERAGE(M5:Q5)</f>
        <v>3.2</v>
      </c>
      <c r="E5">
        <f>AVERAGE(S5:W5)</f>
        <v>6</v>
      </c>
      <c r="F5" s="9">
        <f>((M5-D5)*(S5-D5)+(N5-D5)*(T5-D5)+(O5-D5)*(U5-D5)+(P5-D5)*(V5-D5)+(Q5-D5)*(W5-D5))/COUNT(M5:Q5)</f>
        <v>4.8</v>
      </c>
      <c r="H5" s="8">
        <f>_xlfn.COVARIANCE.S(M5:Q5,S5:W5)</f>
        <v>6</v>
      </c>
      <c r="I5">
        <f>AVERAGE(M5:Q5)</f>
        <v>3.2</v>
      </c>
      <c r="J5">
        <f>AVERAGE(S5:W5)</f>
        <v>6</v>
      </c>
      <c r="K5" s="9">
        <f>((M5-I5)*(S5-I5)+(N5-I5)*(T5-I5)+(O5-I5)*(U5-I5)+(P5-I5)*(V5-I5)+(Q5-I5)*(W5-I5))/(COUNT(M5:Q5)-1)</f>
        <v>6</v>
      </c>
      <c r="M5" s="3">
        <v>1</v>
      </c>
      <c r="N5" s="4">
        <v>2</v>
      </c>
      <c r="O5" s="4">
        <v>3</v>
      </c>
      <c r="P5" s="4">
        <v>4</v>
      </c>
      <c r="Q5" s="5">
        <v>6</v>
      </c>
      <c r="S5" s="3">
        <v>2</v>
      </c>
      <c r="T5" s="4">
        <v>4</v>
      </c>
      <c r="U5" s="4">
        <v>6</v>
      </c>
      <c r="V5" s="4">
        <v>8</v>
      </c>
      <c r="W5" s="5">
        <v>10</v>
      </c>
    </row>
    <row r="6" spans="2:23">
      <c r="C6" s="9"/>
      <c r="F6" s="9"/>
      <c r="H6" s="9"/>
      <c r="K6" s="9"/>
    </row>
    <row r="7" spans="2:23">
      <c r="C7" s="8">
        <f>_xlfn.COVARIANCE.P(M7:Q7,S7:W7)</f>
        <v>-4.8</v>
      </c>
      <c r="D7">
        <f>AVERAGE(M7:Q7)</f>
        <v>3.2</v>
      </c>
      <c r="E7">
        <f>AVERAGE(S7:W7)</f>
        <v>6</v>
      </c>
      <c r="F7" s="9">
        <f>((M7-D7)*(S7-D7)+(N7-D7)*(T7-D7)+(O7-D7)*(U7-D7)+(P7-D7)*(V7-D7)+(Q7-D7)*(W7-D7))/COUNT(M7:Q7)</f>
        <v>-4.8</v>
      </c>
      <c r="H7" s="8">
        <f>_xlfn.COVARIANCE.S(M7:Q7,S7:W7)</f>
        <v>-6</v>
      </c>
      <c r="I7">
        <f>AVERAGE(M7:Q7)</f>
        <v>3.2</v>
      </c>
      <c r="J7">
        <f>AVERAGE(S7:W7)</f>
        <v>6</v>
      </c>
      <c r="K7" s="9">
        <f>((M7-I7)*(S7-I7)+(N7-I7)*(T7-I7)+(O7-I7)*(U7-I7)+(P7-I7)*(V7-I7)+(Q7-I7)*(W7-I7))/(COUNT(M7:Q7)-1)</f>
        <v>-6</v>
      </c>
      <c r="M7" s="3">
        <v>1</v>
      </c>
      <c r="N7" s="4">
        <v>2</v>
      </c>
      <c r="O7" s="4">
        <v>3</v>
      </c>
      <c r="P7" s="4">
        <v>4</v>
      </c>
      <c r="Q7" s="5">
        <v>6</v>
      </c>
      <c r="S7" s="3">
        <v>10</v>
      </c>
      <c r="T7" s="4">
        <v>8</v>
      </c>
      <c r="U7" s="4">
        <v>6</v>
      </c>
      <c r="V7" s="4">
        <v>4</v>
      </c>
      <c r="W7" s="5">
        <v>2</v>
      </c>
    </row>
    <row r="8" spans="2:23">
      <c r="C8" s="9"/>
      <c r="F8" s="9"/>
      <c r="H8" s="9"/>
      <c r="K8" s="9"/>
    </row>
    <row r="9" spans="2:23">
      <c r="C9" s="8">
        <f>_xlfn.COVARIANCE.P(M9:Q9,S9:W9)</f>
        <v>6.04</v>
      </c>
      <c r="D9">
        <f>AVERAGE(M9:Q9)</f>
        <v>3.2</v>
      </c>
      <c r="E9">
        <f>AVERAGE(S9:W9)</f>
        <v>5.8</v>
      </c>
      <c r="F9" s="9">
        <f>((M9-D9)*(S9-D9)+(N9-D9)*(T9-D9)+(O9-D9)*(U9-D9)+(P9-D9)*(V9-D9)+(Q9-D9)*(W9-D9))/COUNT(M9:Q9)</f>
        <v>6.04</v>
      </c>
      <c r="H9" s="8">
        <f>_xlfn.COVARIANCE.S(M9:Q9,S9:W9)</f>
        <v>7.55</v>
      </c>
      <c r="I9">
        <f>AVERAGE(M9:Q9)</f>
        <v>3.2</v>
      </c>
      <c r="J9">
        <f>AVERAGE(S9:W9)</f>
        <v>5.8</v>
      </c>
      <c r="K9" s="9">
        <f>((M9-I9)*(S9-I9)+(N9-I9)*(T9-I9)+(O9-I9)*(U9-I9)+(P9-I9)*(V9-I9)+(Q9-I9)*(W9-I9))/(COUNT(M9:Q9)-1)</f>
        <v>7.55</v>
      </c>
      <c r="M9" s="3">
        <v>1</v>
      </c>
      <c r="N9" s="4">
        <v>2</v>
      </c>
      <c r="O9" s="4">
        <v>3</v>
      </c>
      <c r="P9" s="4">
        <v>4</v>
      </c>
      <c r="Q9" s="5">
        <v>6</v>
      </c>
      <c r="S9" s="3">
        <v>1</v>
      </c>
      <c r="T9" s="4">
        <v>3</v>
      </c>
      <c r="U9" s="4">
        <v>6</v>
      </c>
      <c r="V9" s="4">
        <v>8</v>
      </c>
      <c r="W9" s="5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D64D-CE16-4833-B6EE-290174CE24BA}">
  <dimension ref="A1:O26"/>
  <sheetViews>
    <sheetView zoomScaleNormal="100" workbookViewId="0"/>
  </sheetViews>
  <sheetFormatPr defaultRowHeight="15"/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>
      <c r="A2" s="36"/>
      <c r="B2" s="36" t="s">
        <v>84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>
      <c r="A3" s="36"/>
      <c r="B3" s="36"/>
      <c r="C3" s="36"/>
      <c r="D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>
      <c r="A4" s="36"/>
      <c r="B4" s="36"/>
      <c r="F4" s="36"/>
      <c r="G4" s="6" t="s">
        <v>85</v>
      </c>
      <c r="H4" s="36"/>
      <c r="I4" s="36"/>
      <c r="J4" s="36"/>
      <c r="K4" s="36"/>
      <c r="L4" s="36"/>
      <c r="M4" s="36"/>
      <c r="N4" s="36"/>
      <c r="O4" s="36"/>
    </row>
    <row r="5" spans="1:15">
      <c r="A5" s="36"/>
      <c r="B5" s="36"/>
      <c r="C5" s="37" t="s">
        <v>86</v>
      </c>
      <c r="D5" s="36"/>
      <c r="E5" s="37" t="s">
        <v>87</v>
      </c>
      <c r="F5" s="36"/>
      <c r="G5" s="37" t="s">
        <v>88</v>
      </c>
      <c r="H5" s="36"/>
      <c r="I5" s="36"/>
      <c r="J5" s="36"/>
      <c r="K5" s="36"/>
      <c r="L5" s="36"/>
      <c r="M5" s="36"/>
      <c r="N5" s="36"/>
      <c r="O5" s="36"/>
    </row>
    <row r="6" spans="1:15">
      <c r="A6" s="36"/>
      <c r="B6" s="36"/>
      <c r="C6" s="21">
        <v>0</v>
      </c>
      <c r="D6" s="36"/>
      <c r="E6" s="38">
        <v>-420</v>
      </c>
      <c r="F6" s="36"/>
      <c r="G6" s="39">
        <f>(1+$E$12)^-C6</f>
        <v>1</v>
      </c>
      <c r="H6" s="36"/>
      <c r="I6" s="36"/>
      <c r="J6" s="36"/>
      <c r="K6" s="36"/>
      <c r="L6" s="36"/>
      <c r="M6" s="36"/>
      <c r="N6" s="36"/>
      <c r="O6" s="36"/>
    </row>
    <row r="7" spans="1:15">
      <c r="A7" s="36"/>
      <c r="B7" s="36"/>
      <c r="C7" s="22">
        <v>1</v>
      </c>
      <c r="D7" s="36"/>
      <c r="E7" s="40">
        <v>115</v>
      </c>
      <c r="F7" s="36"/>
      <c r="G7" s="41">
        <f>(1+$E$12)^-C7</f>
        <v>0.90909090909090906</v>
      </c>
      <c r="H7" s="36"/>
      <c r="I7" s="36"/>
      <c r="J7" s="36"/>
      <c r="K7" s="36"/>
      <c r="L7" s="36"/>
      <c r="M7" s="36"/>
      <c r="N7" s="36"/>
      <c r="O7" s="36"/>
    </row>
    <row r="8" spans="1:15">
      <c r="A8" s="36"/>
      <c r="B8" s="36"/>
      <c r="C8" s="22">
        <v>2</v>
      </c>
      <c r="D8" s="36"/>
      <c r="E8" s="40">
        <v>115</v>
      </c>
      <c r="F8" s="36"/>
      <c r="G8" s="41">
        <f>(1+$E$12)^-C8</f>
        <v>0.82644628099173545</v>
      </c>
      <c r="H8" s="36"/>
      <c r="I8" s="36"/>
      <c r="J8" s="36"/>
      <c r="K8" s="36"/>
      <c r="L8" s="36"/>
      <c r="M8" s="36"/>
      <c r="N8" s="36"/>
      <c r="O8" s="36"/>
    </row>
    <row r="9" spans="1:15">
      <c r="A9" s="36"/>
      <c r="B9" s="36"/>
      <c r="C9" s="22">
        <v>3</v>
      </c>
      <c r="D9" s="36"/>
      <c r="E9" s="40">
        <v>115</v>
      </c>
      <c r="F9" s="36"/>
      <c r="G9" s="41">
        <f>(1+$E$12)^-C9</f>
        <v>0.75131480090157754</v>
      </c>
      <c r="H9" s="36"/>
      <c r="I9" s="36"/>
      <c r="J9" s="36"/>
      <c r="K9" s="36"/>
      <c r="L9" s="36"/>
      <c r="M9" s="36"/>
      <c r="N9" s="36"/>
      <c r="O9" s="36"/>
    </row>
    <row r="10" spans="1:15">
      <c r="A10" s="36"/>
      <c r="B10" s="36"/>
      <c r="C10" s="23">
        <v>4</v>
      </c>
      <c r="D10" s="36"/>
      <c r="E10" s="42">
        <v>115</v>
      </c>
      <c r="F10" s="36"/>
      <c r="G10" s="43">
        <f>(1+$E$12)^-C10</f>
        <v>0.68301345536507052</v>
      </c>
      <c r="H10" s="36"/>
      <c r="I10" s="36"/>
      <c r="J10" s="36"/>
      <c r="K10" s="36"/>
      <c r="L10" s="36"/>
      <c r="M10" s="36"/>
      <c r="N10" s="36"/>
      <c r="O10" s="36"/>
    </row>
    <row r="11" spans="1:15">
      <c r="A11" s="36"/>
      <c r="B11" s="36"/>
      <c r="D11" s="44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>
      <c r="A12" s="36"/>
      <c r="B12" s="36"/>
      <c r="C12" s="6" t="s">
        <v>89</v>
      </c>
      <c r="D12" s="36"/>
      <c r="E12" s="45">
        <v>0.1</v>
      </c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>
      <c r="A14" s="36"/>
      <c r="B14" s="36"/>
      <c r="C14" s="6" t="s">
        <v>90</v>
      </c>
      <c r="D14" s="36"/>
      <c r="E14" s="46">
        <f>SUMPRODUCT(E6:E10,G6:G10)</f>
        <v>-55.46547366983134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>
      <c r="A16" s="36"/>
      <c r="B16" s="36"/>
      <c r="C16" s="36"/>
      <c r="D16" s="47" t="s">
        <v>91</v>
      </c>
      <c r="E16" s="36" t="s">
        <v>92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>
      <c r="A17" s="36"/>
      <c r="B17" s="36"/>
      <c r="C17" s="36"/>
      <c r="D17" s="47" t="s">
        <v>93</v>
      </c>
      <c r="E17" s="36" t="s">
        <v>94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>
      <c r="A18" s="36"/>
      <c r="B18" s="36"/>
      <c r="C18" s="36"/>
      <c r="D18" s="47" t="s">
        <v>95</v>
      </c>
      <c r="E18" s="36" t="s">
        <v>96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>
      <c r="A19" s="36"/>
      <c r="B19" s="36"/>
      <c r="C19" s="36"/>
      <c r="D19" s="36"/>
      <c r="E19" s="48" t="s">
        <v>97</v>
      </c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>
      <c r="A20" s="36"/>
      <c r="B20" s="36"/>
      <c r="C20" s="36"/>
      <c r="D20" s="47" t="s">
        <v>98</v>
      </c>
      <c r="E20" s="36" t="s">
        <v>99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>
      <c r="A21" s="36"/>
      <c r="B21" s="36"/>
      <c r="C21" s="36"/>
      <c r="D21" s="36"/>
      <c r="E21" s="48" t="s">
        <v>100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>
      <c r="A22" s="36"/>
      <c r="B22" s="36"/>
      <c r="C22" s="36"/>
      <c r="D22" s="47" t="s">
        <v>101</v>
      </c>
      <c r="E22" s="36" t="s">
        <v>102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>
      <c r="A23" s="36"/>
      <c r="B23" s="36"/>
      <c r="C23" s="36"/>
      <c r="D23" s="36"/>
      <c r="E23" s="48" t="s">
        <v>103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1:15">
      <c r="A24" s="36"/>
      <c r="B24" s="36"/>
      <c r="C24" s="36"/>
      <c r="D24" s="47" t="s">
        <v>104</v>
      </c>
      <c r="E24" s="36" t="s">
        <v>105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1:15">
      <c r="A25" s="36"/>
      <c r="B25" s="36"/>
      <c r="C25" s="36"/>
      <c r="D25" s="36"/>
      <c r="E25" s="48" t="s">
        <v>106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73DC-55EE-4234-A28C-EF8269C191B4}">
  <dimension ref="B2:L25"/>
  <sheetViews>
    <sheetView zoomScale="115" zoomScaleNormal="115" workbookViewId="0"/>
  </sheetViews>
  <sheetFormatPr defaultRowHeight="15"/>
  <cols>
    <col min="3" max="3" width="14.7109375" customWidth="1"/>
    <col min="4" max="4" width="11.5703125" bestFit="1" customWidth="1"/>
    <col min="7" max="7" width="11.28515625" bestFit="1" customWidth="1"/>
    <col min="8" max="8" width="11.28515625" customWidth="1"/>
  </cols>
  <sheetData>
    <row r="2" spans="2:12">
      <c r="B2" t="s">
        <v>107</v>
      </c>
    </row>
    <row r="4" spans="2:12">
      <c r="B4" t="s">
        <v>117</v>
      </c>
    </row>
    <row r="6" spans="2:12">
      <c r="G6" s="7"/>
      <c r="H6" s="7"/>
      <c r="I6" s="7"/>
      <c r="J6" s="7" t="s">
        <v>23</v>
      </c>
      <c r="K6" s="53"/>
      <c r="L6" s="53"/>
    </row>
    <row r="7" spans="2:12">
      <c r="D7" t="b">
        <v>1</v>
      </c>
      <c r="E7" t="b">
        <v>0</v>
      </c>
      <c r="G7" s="7" t="s">
        <v>22</v>
      </c>
      <c r="H7" s="7" t="s">
        <v>118</v>
      </c>
      <c r="I7" s="7" t="s">
        <v>25</v>
      </c>
      <c r="J7" s="7" t="s">
        <v>24</v>
      </c>
      <c r="K7" s="53"/>
      <c r="L7" s="53" t="s">
        <v>31</v>
      </c>
    </row>
    <row r="8" spans="2:12">
      <c r="C8" s="49" t="s">
        <v>109</v>
      </c>
      <c r="D8" s="8">
        <f>_xlfn.LOGNORM.DIST(G8,I8,J8,TRUE)</f>
        <v>0.5</v>
      </c>
      <c r="E8" s="8">
        <f>_xlfn.LOGNORM.DIST(G8,I8,J8,FALSE)</f>
        <v>7.9788456080286552E-3</v>
      </c>
      <c r="G8" s="44">
        <v>1000</v>
      </c>
      <c r="H8" s="50">
        <f>LN(G8)</f>
        <v>6.9077552789821368</v>
      </c>
      <c r="I8" s="50">
        <f>LN(G8)</f>
        <v>6.9077552789821368</v>
      </c>
      <c r="J8">
        <v>0.05</v>
      </c>
      <c r="L8" t="s">
        <v>108</v>
      </c>
    </row>
    <row r="9" spans="2:12">
      <c r="D9" s="9"/>
      <c r="E9" s="9"/>
    </row>
    <row r="10" spans="2:12">
      <c r="D10" s="8">
        <f>_xlfn.LOGNORM.DIST(G10,I10,J10,TRUE)</f>
        <v>0.84134474606854215</v>
      </c>
      <c r="E10" s="8">
        <f>_xlfn.LOGNORM.DIST(G10,I10,J10,FALSE)</f>
        <v>4.6033934606073291E-3</v>
      </c>
      <c r="G10" s="44">
        <f>EXP(I10+J10)</f>
        <v>1051.2710963760237</v>
      </c>
      <c r="H10" s="50">
        <f>LN(G10)</f>
        <v>6.9577552789821366</v>
      </c>
      <c r="I10" s="50">
        <f>I8</f>
        <v>6.9077552789821368</v>
      </c>
      <c r="J10">
        <v>0.05</v>
      </c>
      <c r="L10" t="s">
        <v>113</v>
      </c>
    </row>
    <row r="11" spans="2:12">
      <c r="D11" s="9"/>
      <c r="E11" s="9"/>
    </row>
    <row r="12" spans="2:12">
      <c r="D12" s="8">
        <f>_xlfn.LOGNORM.DIST(G12,I12,J12,TRUE)</f>
        <v>0.97724986805182046</v>
      </c>
      <c r="E12" s="8">
        <f>_xlfn.LOGNORM.DIST(G12,I12,J12,FALSE)</f>
        <v>9.7706093474119468E-4</v>
      </c>
      <c r="G12" s="44">
        <f>EXP(I12+2*J12)</f>
        <v>1105.170918075647</v>
      </c>
      <c r="H12" s="50">
        <f>LN(G12)</f>
        <v>7.0077552789821365</v>
      </c>
      <c r="I12" s="51">
        <f>I10</f>
        <v>6.9077552789821368</v>
      </c>
      <c r="J12">
        <v>0.05</v>
      </c>
      <c r="L12" t="s">
        <v>114</v>
      </c>
    </row>
    <row r="13" spans="2:12">
      <c r="D13" s="9"/>
      <c r="E13" s="9"/>
    </row>
    <row r="14" spans="2:12">
      <c r="D14" s="8">
        <f>_xlfn.LOGNORM.DIST(G14,I14,J14,TRUE)</f>
        <v>0.84134474606854304</v>
      </c>
      <c r="E14" s="8">
        <f>_xlfn.LOGNORM.DIST(G14,I14,J14,FALSE)</f>
        <v>8.9016054915951479E-2</v>
      </c>
      <c r="G14" s="50">
        <f>EXP(I14+J14)</f>
        <v>2.7182818284590451</v>
      </c>
      <c r="H14" s="50">
        <f>LN(G14)</f>
        <v>1</v>
      </c>
      <c r="I14">
        <v>0</v>
      </c>
      <c r="J14">
        <v>1</v>
      </c>
      <c r="L14" t="s">
        <v>112</v>
      </c>
    </row>
    <row r="15" spans="2:12">
      <c r="G15" s="50"/>
      <c r="H15" s="50"/>
    </row>
    <row r="16" spans="2:12">
      <c r="G16" s="50"/>
      <c r="H16" s="50"/>
    </row>
    <row r="17" spans="3:12">
      <c r="G17" s="7"/>
      <c r="H17" s="7"/>
      <c r="I17" s="7"/>
      <c r="J17" s="7" t="s">
        <v>23</v>
      </c>
      <c r="K17" s="53"/>
      <c r="L17" s="53"/>
    </row>
    <row r="18" spans="3:12">
      <c r="G18" s="7" t="s">
        <v>22</v>
      </c>
      <c r="H18" s="7"/>
      <c r="I18" s="7" t="s">
        <v>25</v>
      </c>
      <c r="J18" s="7" t="s">
        <v>24</v>
      </c>
      <c r="K18" s="53"/>
      <c r="L18" s="53" t="s">
        <v>31</v>
      </c>
    </row>
    <row r="19" spans="3:12">
      <c r="C19" s="49" t="s">
        <v>110</v>
      </c>
      <c r="D19" s="52">
        <f>_xlfn.LOGNORM.INV(G19,I19,J19)</f>
        <v>999.99999999999977</v>
      </c>
      <c r="G19">
        <v>0.5</v>
      </c>
      <c r="H19" s="50"/>
      <c r="I19" s="51">
        <f>I12</f>
        <v>6.9077552789821368</v>
      </c>
      <c r="J19">
        <f>J8</f>
        <v>0.05</v>
      </c>
      <c r="L19" t="s">
        <v>35</v>
      </c>
    </row>
    <row r="20" spans="3:12">
      <c r="D20" s="44"/>
    </row>
    <row r="21" spans="3:12">
      <c r="D21" s="52">
        <f>_xlfn.LOGNORM.INV(G21,I21,J21)</f>
        <v>1050.9798233748963</v>
      </c>
      <c r="G21">
        <v>0.84</v>
      </c>
      <c r="H21" s="50"/>
      <c r="I21" s="51">
        <f>I19</f>
        <v>6.9077552789821368</v>
      </c>
      <c r="J21">
        <f>J10</f>
        <v>0.05</v>
      </c>
      <c r="L21" t="s">
        <v>115</v>
      </c>
    </row>
    <row r="22" spans="3:12">
      <c r="D22" s="44"/>
    </row>
    <row r="23" spans="3:12">
      <c r="D23" s="52">
        <f>_xlfn.LOGNORM.INV(G23,I23,J23)</f>
        <v>1102.9607989246952</v>
      </c>
      <c r="G23">
        <v>0.97499999999999998</v>
      </c>
      <c r="H23" s="50"/>
      <c r="I23" s="51">
        <f>I21</f>
        <v>6.9077552789821368</v>
      </c>
      <c r="J23">
        <f>J12</f>
        <v>0.05</v>
      </c>
      <c r="L23" t="s">
        <v>116</v>
      </c>
    </row>
    <row r="25" spans="3:12">
      <c r="D25" s="10">
        <f>_xlfn.LOGNORM.INV(G25,I25,J25)</f>
        <v>2.7144144844238753</v>
      </c>
      <c r="G25">
        <v>0.84099999999999997</v>
      </c>
      <c r="H25" s="50"/>
      <c r="I25">
        <v>0</v>
      </c>
      <c r="J25">
        <v>1</v>
      </c>
      <c r="L25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8CFB-0C5C-4BBB-8ABB-5C528F770FDF}">
  <dimension ref="B2:O24"/>
  <sheetViews>
    <sheetView zoomScaleNormal="100" workbookViewId="0"/>
  </sheetViews>
  <sheetFormatPr defaultRowHeight="15"/>
  <sheetData>
    <row r="2" spans="2:15">
      <c r="B2" t="s">
        <v>73</v>
      </c>
    </row>
    <row r="3" spans="2:15">
      <c r="C3" t="s">
        <v>68</v>
      </c>
    </row>
    <row r="5" spans="2:15">
      <c r="C5" s="27">
        <f t="array" ref="C5:E7">MMULT($G$5:$G$7,$I$5:$K$5)</f>
        <v>1</v>
      </c>
      <c r="D5" s="28">
        <v>2</v>
      </c>
      <c r="E5" s="29">
        <v>3</v>
      </c>
      <c r="G5" s="21">
        <v>1</v>
      </c>
      <c r="I5" s="3">
        <v>1</v>
      </c>
      <c r="J5" s="4">
        <v>2</v>
      </c>
      <c r="K5" s="5">
        <v>3</v>
      </c>
    </row>
    <row r="6" spans="2:15">
      <c r="C6" s="30">
        <v>2</v>
      </c>
      <c r="D6" s="31">
        <v>4</v>
      </c>
      <c r="E6" s="32">
        <v>6</v>
      </c>
      <c r="G6" s="22">
        <v>2</v>
      </c>
    </row>
    <row r="7" spans="2:15">
      <c r="C7" s="33">
        <v>3</v>
      </c>
      <c r="D7" s="34">
        <v>6</v>
      </c>
      <c r="E7" s="35">
        <v>9</v>
      </c>
      <c r="G7" s="23">
        <v>3</v>
      </c>
    </row>
    <row r="10" spans="2:15">
      <c r="C10" s="27">
        <f t="array" ref="C10:G14">MMULT(I10:I14,K10:O10)</f>
        <v>5</v>
      </c>
      <c r="D10" s="28">
        <v>4</v>
      </c>
      <c r="E10" s="28">
        <v>3</v>
      </c>
      <c r="F10" s="28">
        <v>2</v>
      </c>
      <c r="G10" s="29">
        <v>1</v>
      </c>
      <c r="I10" s="21">
        <v>1</v>
      </c>
      <c r="K10" s="3">
        <v>5</v>
      </c>
      <c r="L10" s="4">
        <v>4</v>
      </c>
      <c r="M10" s="4">
        <v>3</v>
      </c>
      <c r="N10" s="4">
        <v>2</v>
      </c>
      <c r="O10" s="5">
        <v>1</v>
      </c>
    </row>
    <row r="11" spans="2:15">
      <c r="C11" s="30">
        <v>10</v>
      </c>
      <c r="D11" s="31">
        <v>8</v>
      </c>
      <c r="E11" s="31">
        <v>6</v>
      </c>
      <c r="F11" s="31">
        <v>4</v>
      </c>
      <c r="G11" s="32">
        <v>2</v>
      </c>
      <c r="I11" s="22">
        <v>2</v>
      </c>
    </row>
    <row r="12" spans="2:15">
      <c r="C12" s="30">
        <v>15</v>
      </c>
      <c r="D12" s="31">
        <v>12</v>
      </c>
      <c r="E12" s="31">
        <v>9</v>
      </c>
      <c r="F12" s="31">
        <v>6</v>
      </c>
      <c r="G12" s="32">
        <v>3</v>
      </c>
      <c r="I12" s="22">
        <v>3</v>
      </c>
    </row>
    <row r="13" spans="2:15">
      <c r="C13" s="30">
        <v>20</v>
      </c>
      <c r="D13" s="31">
        <v>16</v>
      </c>
      <c r="E13" s="31">
        <v>12</v>
      </c>
      <c r="F13" s="31">
        <v>8</v>
      </c>
      <c r="G13" s="32">
        <v>4</v>
      </c>
      <c r="I13" s="22">
        <v>4</v>
      </c>
    </row>
    <row r="14" spans="2:15">
      <c r="C14" s="33">
        <v>25</v>
      </c>
      <c r="D14" s="34">
        <v>20</v>
      </c>
      <c r="E14" s="34">
        <v>15</v>
      </c>
      <c r="F14" s="34">
        <v>10</v>
      </c>
      <c r="G14" s="35">
        <v>5</v>
      </c>
      <c r="I14" s="23">
        <v>5</v>
      </c>
    </row>
    <row r="16" spans="2:15">
      <c r="B16" t="s">
        <v>79</v>
      </c>
    </row>
    <row r="18" spans="3:10">
      <c r="C18" s="27">
        <f t="array" ref="C18:D19">MMULT(F18:G19,I18:J19)</f>
        <v>7</v>
      </c>
      <c r="D18" s="29">
        <v>10</v>
      </c>
      <c r="F18" s="12">
        <v>1</v>
      </c>
      <c r="G18" s="14">
        <v>2</v>
      </c>
      <c r="I18" s="12">
        <v>1</v>
      </c>
      <c r="J18" s="14">
        <v>2</v>
      </c>
    </row>
    <row r="19" spans="3:10">
      <c r="C19" s="33">
        <v>15</v>
      </c>
      <c r="D19" s="35">
        <v>22</v>
      </c>
      <c r="F19" s="15">
        <v>3</v>
      </c>
      <c r="G19" s="17">
        <v>4</v>
      </c>
      <c r="I19" s="15">
        <v>3</v>
      </c>
      <c r="J19" s="17">
        <v>4</v>
      </c>
    </row>
    <row r="21" spans="3:10">
      <c r="C21" t="s">
        <v>17</v>
      </c>
    </row>
    <row r="23" spans="3:10">
      <c r="C23" s="12">
        <f>F18*I18+G18*I19</f>
        <v>7</v>
      </c>
      <c r="D23" s="14">
        <f>F18*J18+G18*J19</f>
        <v>10</v>
      </c>
    </row>
    <row r="24" spans="3:10">
      <c r="C24" s="15">
        <f>F19*I18+G19*I19</f>
        <v>15</v>
      </c>
      <c r="D24" s="17">
        <f>F19*J18+G19*J19</f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02B8-5633-4FB1-A15B-A4D0ADDC590F}">
  <dimension ref="B2:K24"/>
  <sheetViews>
    <sheetView zoomScaleNormal="100" workbookViewId="0">
      <selection activeCell="I55" sqref="I55"/>
    </sheetView>
  </sheetViews>
  <sheetFormatPr defaultRowHeight="15"/>
  <cols>
    <col min="3" max="3" width="16" customWidth="1"/>
  </cols>
  <sheetData>
    <row r="2" spans="2:11">
      <c r="B2" t="s">
        <v>26</v>
      </c>
    </row>
    <row r="4" spans="2:11">
      <c r="G4" s="6"/>
      <c r="H4" s="6"/>
      <c r="I4" s="6" t="s">
        <v>23</v>
      </c>
    </row>
    <row r="5" spans="2:11">
      <c r="D5" t="b">
        <v>1</v>
      </c>
      <c r="E5" t="b">
        <v>0</v>
      </c>
      <c r="G5" s="6" t="s">
        <v>22</v>
      </c>
      <c r="H5" s="6" t="s">
        <v>25</v>
      </c>
      <c r="I5" s="6" t="s">
        <v>24</v>
      </c>
      <c r="K5" t="s">
        <v>31</v>
      </c>
    </row>
    <row r="6" spans="2:11">
      <c r="C6" t="s">
        <v>27</v>
      </c>
      <c r="D6" s="8">
        <f>_xlfn.NORM.DIST(G6,H6,I6,TRUE)</f>
        <v>0.5</v>
      </c>
      <c r="E6" s="8">
        <f>_xlfn.NORM.DIST(G6,H6,I6,FALSE)</f>
        <v>7.9788456080286549E-2</v>
      </c>
      <c r="G6">
        <v>10</v>
      </c>
      <c r="H6">
        <v>10</v>
      </c>
      <c r="I6">
        <v>5</v>
      </c>
      <c r="K6" t="s">
        <v>32</v>
      </c>
    </row>
    <row r="7" spans="2:11">
      <c r="D7" s="9"/>
      <c r="E7" s="9"/>
    </row>
    <row r="8" spans="2:11">
      <c r="D8" s="8">
        <f>_xlfn.NORM.DIST(G8,H8,I8,TRUE)</f>
        <v>0.84134474606854304</v>
      </c>
      <c r="E8" s="8">
        <f>_xlfn.NORM.DIST(G8,H8,I8,FALSE)</f>
        <v>4.8394144903828672E-2</v>
      </c>
      <c r="G8">
        <v>15</v>
      </c>
      <c r="H8">
        <v>10</v>
      </c>
      <c r="I8">
        <v>5</v>
      </c>
      <c r="K8" t="s">
        <v>33</v>
      </c>
    </row>
    <row r="9" spans="2:11">
      <c r="D9" s="9"/>
      <c r="E9" s="9"/>
    </row>
    <row r="10" spans="2:11">
      <c r="D10" s="8">
        <f>_xlfn.NORM.DIST(G10,H10,I10,TRUE)</f>
        <v>0.97724986805182079</v>
      </c>
      <c r="E10" s="8">
        <f>_xlfn.NORM.DIST(G10,H10,I10,FALSE)</f>
        <v>1.0798193302637612E-2</v>
      </c>
      <c r="G10">
        <v>20</v>
      </c>
      <c r="H10">
        <v>10</v>
      </c>
      <c r="I10">
        <v>5</v>
      </c>
      <c r="K10" t="s">
        <v>34</v>
      </c>
    </row>
    <row r="11" spans="2:11">
      <c r="D11" s="9"/>
      <c r="E11" s="9"/>
    </row>
    <row r="12" spans="2:11">
      <c r="D12" s="8">
        <f>_xlfn.NORM.DIST(G12,H12,I12,TRUE)</f>
        <v>0.69146246127401312</v>
      </c>
      <c r="E12" s="8">
        <f>_xlfn.NORM.DIST(G12,H12,I12,FALSE)</f>
        <v>0.35206532676429952</v>
      </c>
      <c r="G12">
        <v>0.5</v>
      </c>
      <c r="H12">
        <v>0</v>
      </c>
      <c r="I12">
        <v>1</v>
      </c>
      <c r="K12" t="s">
        <v>38</v>
      </c>
    </row>
    <row r="14" spans="2:11">
      <c r="C14" t="s">
        <v>28</v>
      </c>
      <c r="D14" s="10">
        <f>_xlfn.NORM.INV(G14,H14,I14)</f>
        <v>10</v>
      </c>
      <c r="G14">
        <v>0.5</v>
      </c>
      <c r="H14">
        <v>10</v>
      </c>
      <c r="I14">
        <v>5</v>
      </c>
      <c r="K14" t="s">
        <v>35</v>
      </c>
    </row>
    <row r="16" spans="2:11">
      <c r="D16" s="10">
        <f>_xlfn.NORM.INV(G16,H16,I16)</f>
        <v>14.972289416048749</v>
      </c>
      <c r="G16">
        <v>0.84</v>
      </c>
      <c r="H16">
        <v>10</v>
      </c>
      <c r="I16">
        <v>5</v>
      </c>
      <c r="K16" t="s">
        <v>36</v>
      </c>
    </row>
    <row r="18" spans="3:11">
      <c r="D18" s="10">
        <f>_xlfn.NORM.INV(G18,H18,I18)</f>
        <v>19.799819922700266</v>
      </c>
      <c r="G18">
        <v>0.97499999999999998</v>
      </c>
      <c r="H18">
        <v>10</v>
      </c>
      <c r="I18">
        <v>5</v>
      </c>
      <c r="K18" t="s">
        <v>37</v>
      </c>
    </row>
    <row r="20" spans="3:11">
      <c r="D20" s="10">
        <f>_xlfn.NORM.INV(G20,H20,I20)</f>
        <v>0.9944578832097497</v>
      </c>
      <c r="G20">
        <v>0.84</v>
      </c>
      <c r="H20">
        <v>0</v>
      </c>
      <c r="I20">
        <v>1</v>
      </c>
      <c r="K20" t="s">
        <v>38</v>
      </c>
    </row>
    <row r="22" spans="3:11">
      <c r="C22" t="s">
        <v>29</v>
      </c>
      <c r="D22" s="8">
        <f>_xlfn.NORM.S.DIST(G22,TRUE)</f>
        <v>0.69146246127401312</v>
      </c>
      <c r="E22" s="8">
        <f>_xlfn.NORM.S.DIST(G22,FALSE)</f>
        <v>0.35206532676429952</v>
      </c>
      <c r="G22">
        <v>0.5</v>
      </c>
      <c r="K22" t="s">
        <v>39</v>
      </c>
    </row>
    <row r="24" spans="3:11">
      <c r="C24" t="s">
        <v>30</v>
      </c>
      <c r="D24" s="10">
        <f>_xlfn.NORM.S.INV(G24)</f>
        <v>0.9944578832097497</v>
      </c>
      <c r="G24">
        <v>0.84</v>
      </c>
      <c r="K24" t="s">
        <v>39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AVERAGE</vt:lpstr>
      <vt:lpstr>BINOM</vt:lpstr>
      <vt:lpstr>CORREL</vt:lpstr>
      <vt:lpstr>COUNTIF</vt:lpstr>
      <vt:lpstr>COVARIANCE</vt:lpstr>
      <vt:lpstr>GOAL SEEK</vt:lpstr>
      <vt:lpstr>LOGNORM</vt:lpstr>
      <vt:lpstr>MMULT</vt:lpstr>
      <vt:lpstr>NORM</vt:lpstr>
      <vt:lpstr>PERCENTILE.INC</vt:lpstr>
      <vt:lpstr>RANK</vt:lpstr>
      <vt:lpstr>SMALL</vt:lpstr>
      <vt:lpstr>STDEV</vt:lpstr>
      <vt:lpstr>SUM</vt:lpstr>
      <vt:lpstr>SUMPRODUCT</vt:lpstr>
      <vt:lpstr>VLOOKUP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Casey</dc:creator>
  <cp:lastModifiedBy>Yan Fridman</cp:lastModifiedBy>
  <dcterms:created xsi:type="dcterms:W3CDTF">2024-02-07T02:12:11Z</dcterms:created>
  <dcterms:modified xsi:type="dcterms:W3CDTF">2026-07-20T19:20:54Z</dcterms:modified>
</cp:coreProperties>
</file>