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showInkAnnotation="0" saveExternalLinkValues="0" autoCompressPictures="0"/>
  <mc:AlternateContent xmlns:mc="http://schemas.openxmlformats.org/markup-compatibility/2006">
    <mc:Choice Requires="x15">
      <x15ac:absPath xmlns:x15ac="http://schemas.microsoft.com/office/spreadsheetml/2010/11/ac" url="M:\Research\Practice Research\HP120-Getzen Model Update for 2019\Final Web Material\"/>
    </mc:Choice>
  </mc:AlternateContent>
  <xr:revisionPtr revIDLastSave="0" documentId="10_ncr:100000_{941B55EE-122C-4F2B-AAA8-A0767CA51EB0}" xr6:coauthVersionLast="31" xr6:coauthVersionMax="31" xr10:uidLastSave="{00000000-0000-0000-0000-000000000000}"/>
  <bookViews>
    <workbookView xWindow="0" yWindow="0" windowWidth="21600" windowHeight="9510" tabRatio="500" xr2:uid="{00000000-000D-0000-FFFF-FFFF00000000}"/>
  </bookViews>
  <sheets>
    <sheet name="Intro" sheetId="2" r:id="rId1"/>
    <sheet name="Input" sheetId="3" r:id="rId2"/>
    <sheet name="Output" sheetId="4" r:id="rId3"/>
    <sheet name="P matrix" sheetId="1" r:id="rId4"/>
  </sheets>
  <definedNames>
    <definedName name="_xlnm.Print_Area" localSheetId="3">'P matrix'!$H$1:$XFD$98</definedName>
  </definedNames>
  <calcPr calcId="179017" concurrentCalc="0"/>
  <extLst>
    <ext xmlns:mx="http://schemas.microsoft.com/office/mac/excel/2008/main" uri="{7523E5D3-25F3-A5E0-1632-64F254C22452}">
      <mx:ArchID Flags="2"/>
    </ext>
  </extLst>
</workbook>
</file>

<file path=xl/calcChain.xml><?xml version="1.0" encoding="utf-8"?>
<calcChain xmlns="http://schemas.openxmlformats.org/spreadsheetml/2006/main">
  <c r="A10" i="1" l="1"/>
  <c r="A9" i="1"/>
  <c r="C28" i="1"/>
  <c r="C27" i="1"/>
  <c r="C26" i="1"/>
  <c r="C25" i="1"/>
  <c r="B22" i="1"/>
  <c r="G39" i="3"/>
  <c r="D12" i="3"/>
  <c r="D13" i="3"/>
  <c r="B21" i="1"/>
  <c r="B20" i="1"/>
  <c r="B19" i="1"/>
  <c r="J19" i="1"/>
  <c r="J20" i="1"/>
  <c r="J21" i="1"/>
  <c r="A20" i="1"/>
  <c r="D26" i="1"/>
  <c r="B5" i="4"/>
  <c r="B6" i="4"/>
  <c r="B7" i="4"/>
  <c r="A21" i="1"/>
  <c r="J11" i="4"/>
  <c r="A13" i="1"/>
  <c r="D28" i="1"/>
  <c r="H29" i="1"/>
  <c r="A22" i="1"/>
  <c r="A23" i="1"/>
  <c r="A24" i="1"/>
  <c r="A25" i="1"/>
  <c r="A26" i="1"/>
  <c r="A27" i="1"/>
  <c r="A28" i="1"/>
  <c r="A14" i="1"/>
  <c r="I28" i="1"/>
  <c r="A29" i="1"/>
  <c r="I29" i="1"/>
  <c r="A11" i="1"/>
  <c r="F29" i="1"/>
  <c r="B29" i="1"/>
  <c r="C29" i="1"/>
  <c r="D29" i="1"/>
  <c r="H30" i="1"/>
  <c r="A30" i="1"/>
  <c r="I30" i="1"/>
  <c r="F30" i="1"/>
  <c r="B30" i="1"/>
  <c r="C30" i="1"/>
  <c r="D30" i="1"/>
  <c r="H31" i="1"/>
  <c r="A31" i="1"/>
  <c r="I31" i="1"/>
  <c r="F31" i="1"/>
  <c r="B31" i="1"/>
  <c r="C31" i="1"/>
  <c r="D31" i="1"/>
  <c r="H32" i="1"/>
  <c r="A32" i="1"/>
  <c r="I32" i="1"/>
  <c r="F32" i="1"/>
  <c r="B32" i="1"/>
  <c r="C32" i="1"/>
  <c r="D32" i="1"/>
  <c r="H33" i="1"/>
  <c r="A33" i="1"/>
  <c r="I33" i="1"/>
  <c r="F33" i="1"/>
  <c r="B33" i="1"/>
  <c r="C33" i="1"/>
  <c r="D33" i="1"/>
  <c r="H34" i="1"/>
  <c r="A34" i="1"/>
  <c r="I34" i="1"/>
  <c r="F34" i="1"/>
  <c r="B34" i="1"/>
  <c r="C34" i="1"/>
  <c r="D34" i="1"/>
  <c r="H35" i="1"/>
  <c r="A35" i="1"/>
  <c r="I35" i="1"/>
  <c r="F35" i="1"/>
  <c r="B35" i="1"/>
  <c r="C35" i="1"/>
  <c r="D35" i="1"/>
  <c r="H36" i="1"/>
  <c r="A36" i="1"/>
  <c r="I36" i="1"/>
  <c r="F36" i="1"/>
  <c r="B36" i="1"/>
  <c r="C36" i="1"/>
  <c r="D36" i="1"/>
  <c r="H37" i="1"/>
  <c r="A37" i="1"/>
  <c r="I37" i="1"/>
  <c r="F37" i="1"/>
  <c r="B37" i="1"/>
  <c r="C37" i="1"/>
  <c r="D37" i="1"/>
  <c r="H38" i="1"/>
  <c r="A38" i="1"/>
  <c r="I38" i="1"/>
  <c r="F38" i="1"/>
  <c r="B38" i="1"/>
  <c r="C38" i="1"/>
  <c r="D38" i="1"/>
  <c r="H39" i="1"/>
  <c r="A39" i="1"/>
  <c r="I39" i="1"/>
  <c r="F39" i="1"/>
  <c r="B39" i="1"/>
  <c r="C39" i="1"/>
  <c r="D39" i="1"/>
  <c r="H40" i="1"/>
  <c r="A40" i="1"/>
  <c r="I40" i="1"/>
  <c r="F40" i="1"/>
  <c r="B40" i="1"/>
  <c r="C40" i="1"/>
  <c r="D40" i="1"/>
  <c r="H41" i="1"/>
  <c r="A41" i="1"/>
  <c r="I41" i="1"/>
  <c r="F41" i="1"/>
  <c r="B41" i="1"/>
  <c r="C41" i="1"/>
  <c r="D41" i="1"/>
  <c r="H42" i="1"/>
  <c r="A42" i="1"/>
  <c r="I42" i="1"/>
  <c r="F42" i="1"/>
  <c r="B42" i="1"/>
  <c r="C42" i="1"/>
  <c r="D42" i="1"/>
  <c r="H43" i="1"/>
  <c r="A43" i="1"/>
  <c r="I43" i="1"/>
  <c r="F43" i="1"/>
  <c r="B43" i="1"/>
  <c r="C43" i="1"/>
  <c r="D43" i="1"/>
  <c r="H44" i="1"/>
  <c r="A44" i="1"/>
  <c r="I44" i="1"/>
  <c r="F44" i="1"/>
  <c r="B44" i="1"/>
  <c r="C44" i="1"/>
  <c r="D44" i="1"/>
  <c r="H45" i="1"/>
  <c r="A45" i="1"/>
  <c r="I45" i="1"/>
  <c r="F45" i="1"/>
  <c r="B45" i="1"/>
  <c r="C45" i="1"/>
  <c r="D45" i="1"/>
  <c r="H46" i="1"/>
  <c r="A46" i="1"/>
  <c r="I46" i="1"/>
  <c r="F46" i="1"/>
  <c r="B46" i="1"/>
  <c r="C46" i="1"/>
  <c r="D46" i="1"/>
  <c r="H47" i="1"/>
  <c r="A47" i="1"/>
  <c r="I47" i="1"/>
  <c r="F47" i="1"/>
  <c r="B47" i="1"/>
  <c r="C47" i="1"/>
  <c r="D47" i="1"/>
  <c r="H48" i="1"/>
  <c r="A48" i="1"/>
  <c r="I48" i="1"/>
  <c r="F48" i="1"/>
  <c r="B48" i="1"/>
  <c r="C48" i="1"/>
  <c r="D48" i="1"/>
  <c r="H49" i="1"/>
  <c r="A49" i="1"/>
  <c r="I49" i="1"/>
  <c r="F49" i="1"/>
  <c r="B49" i="1"/>
  <c r="C49" i="1"/>
  <c r="D49" i="1"/>
  <c r="H50" i="1"/>
  <c r="A50" i="1"/>
  <c r="I50" i="1"/>
  <c r="F50" i="1"/>
  <c r="B50" i="1"/>
  <c r="C50" i="1"/>
  <c r="D50" i="1"/>
  <c r="H51" i="1"/>
  <c r="A51" i="1"/>
  <c r="I51" i="1"/>
  <c r="F51" i="1"/>
  <c r="B51" i="1"/>
  <c r="C51" i="1"/>
  <c r="D51" i="1"/>
  <c r="H52" i="1"/>
  <c r="A52" i="1"/>
  <c r="I52" i="1"/>
  <c r="F52" i="1"/>
  <c r="B52" i="1"/>
  <c r="C52" i="1"/>
  <c r="D52" i="1"/>
  <c r="H53" i="1"/>
  <c r="A53" i="1"/>
  <c r="I53" i="1"/>
  <c r="F53" i="1"/>
  <c r="B53" i="1"/>
  <c r="C53" i="1"/>
  <c r="D53" i="1"/>
  <c r="H54" i="1"/>
  <c r="A54" i="1"/>
  <c r="I54" i="1"/>
  <c r="F54" i="1"/>
  <c r="B54" i="1"/>
  <c r="C54" i="1"/>
  <c r="D54" i="1"/>
  <c r="H55" i="1"/>
  <c r="A55" i="1"/>
  <c r="I55" i="1"/>
  <c r="F55" i="1"/>
  <c r="B55" i="1"/>
  <c r="C55" i="1"/>
  <c r="D55" i="1"/>
  <c r="H56" i="1"/>
  <c r="A56" i="1"/>
  <c r="I56" i="1"/>
  <c r="F56" i="1"/>
  <c r="B56" i="1"/>
  <c r="C56" i="1"/>
  <c r="D56" i="1"/>
  <c r="H57" i="1"/>
  <c r="A57" i="1"/>
  <c r="I57" i="1"/>
  <c r="F57" i="1"/>
  <c r="B57" i="1"/>
  <c r="C57" i="1"/>
  <c r="D57" i="1"/>
  <c r="H58" i="1"/>
  <c r="A58" i="1"/>
  <c r="I58" i="1"/>
  <c r="F58" i="1"/>
  <c r="B58" i="1"/>
  <c r="C58" i="1"/>
  <c r="D58" i="1"/>
  <c r="H59" i="1"/>
  <c r="A59" i="1"/>
  <c r="I59" i="1"/>
  <c r="F59" i="1"/>
  <c r="B59" i="1"/>
  <c r="C59" i="1"/>
  <c r="D59" i="1"/>
  <c r="H60" i="1"/>
  <c r="A60" i="1"/>
  <c r="I60" i="1"/>
  <c r="F60" i="1"/>
  <c r="B60" i="1"/>
  <c r="C60" i="1"/>
  <c r="D60" i="1"/>
  <c r="H61" i="1"/>
  <c r="A61" i="1"/>
  <c r="I61" i="1"/>
  <c r="F61" i="1"/>
  <c r="B61" i="1"/>
  <c r="C61" i="1"/>
  <c r="D61" i="1"/>
  <c r="H62" i="1"/>
  <c r="A62" i="1"/>
  <c r="I62" i="1"/>
  <c r="F62" i="1"/>
  <c r="B62" i="1"/>
  <c r="C62" i="1"/>
  <c r="D62" i="1"/>
  <c r="H63" i="1"/>
  <c r="A63" i="1"/>
  <c r="I63" i="1"/>
  <c r="F63" i="1"/>
  <c r="B63" i="1"/>
  <c r="C63" i="1"/>
  <c r="D63" i="1"/>
  <c r="H64" i="1"/>
  <c r="A64" i="1"/>
  <c r="I64" i="1"/>
  <c r="F64" i="1"/>
  <c r="B64" i="1"/>
  <c r="C64" i="1"/>
  <c r="D64" i="1"/>
  <c r="H65" i="1"/>
  <c r="A65" i="1"/>
  <c r="I65" i="1"/>
  <c r="F65" i="1"/>
  <c r="B65" i="1"/>
  <c r="C65" i="1"/>
  <c r="D65" i="1"/>
  <c r="H66" i="1"/>
  <c r="A66" i="1"/>
  <c r="I66" i="1"/>
  <c r="F66" i="1"/>
  <c r="B66" i="1"/>
  <c r="C66" i="1"/>
  <c r="D66" i="1"/>
  <c r="H67" i="1"/>
  <c r="A67" i="1"/>
  <c r="I67" i="1"/>
  <c r="F67" i="1"/>
  <c r="B67" i="1"/>
  <c r="C67" i="1"/>
  <c r="D67" i="1"/>
  <c r="H68" i="1"/>
  <c r="A68" i="1"/>
  <c r="I68" i="1"/>
  <c r="F68" i="1"/>
  <c r="B68" i="1"/>
  <c r="C68" i="1"/>
  <c r="D68" i="1"/>
  <c r="H46" i="3"/>
  <c r="J22" i="1"/>
  <c r="F28" i="1"/>
  <c r="B28" i="1"/>
  <c r="B23" i="1"/>
  <c r="J23" i="1"/>
  <c r="B24" i="1"/>
  <c r="J24" i="1"/>
  <c r="B25" i="1"/>
  <c r="J25" i="1"/>
  <c r="B26" i="1"/>
  <c r="J26" i="1"/>
  <c r="B27"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H45" i="3"/>
  <c r="C23" i="1"/>
  <c r="C24" i="1"/>
  <c r="D14" i="3"/>
  <c r="H9" i="4"/>
  <c r="H8" i="4"/>
  <c r="H7" i="4"/>
  <c r="H6" i="4"/>
  <c r="H5" i="4"/>
  <c r="F27" i="1"/>
  <c r="F26" i="1"/>
  <c r="F25" i="1"/>
  <c r="F24" i="1"/>
  <c r="F23" i="1"/>
  <c r="F22" i="1"/>
  <c r="F21" i="1"/>
  <c r="F20" i="1"/>
  <c r="F19" i="1"/>
  <c r="H69" i="1"/>
  <c r="A69" i="1"/>
  <c r="I69" i="1"/>
  <c r="F69" i="1"/>
  <c r="B69" i="1"/>
  <c r="C69" i="1"/>
  <c r="D69" i="1"/>
  <c r="H70" i="1"/>
  <c r="A70" i="1"/>
  <c r="I70" i="1"/>
  <c r="F70" i="1"/>
  <c r="B70" i="1"/>
  <c r="C70" i="1"/>
  <c r="D70" i="1"/>
  <c r="H71" i="1"/>
  <c r="A71" i="1"/>
  <c r="I71" i="1"/>
  <c r="F71" i="1"/>
  <c r="B71" i="1"/>
  <c r="C71" i="1"/>
  <c r="D71" i="1"/>
  <c r="H72" i="1"/>
  <c r="A72" i="1"/>
  <c r="I72" i="1"/>
  <c r="F72" i="1"/>
  <c r="B72" i="1"/>
  <c r="C72" i="1"/>
  <c r="D72" i="1"/>
  <c r="H73" i="1"/>
  <c r="A73" i="1"/>
  <c r="I73" i="1"/>
  <c r="F73" i="1"/>
  <c r="B73" i="1"/>
  <c r="C73" i="1"/>
  <c r="D73" i="1"/>
  <c r="H74" i="1"/>
  <c r="A74" i="1"/>
  <c r="I74" i="1"/>
  <c r="F74" i="1"/>
  <c r="B74" i="1"/>
  <c r="C74" i="1"/>
  <c r="D74" i="1"/>
  <c r="H75" i="1"/>
  <c r="A75" i="1"/>
  <c r="I75" i="1"/>
  <c r="F75" i="1"/>
  <c r="B75" i="1"/>
  <c r="C75" i="1"/>
  <c r="D75" i="1"/>
  <c r="H76" i="1"/>
  <c r="A76" i="1"/>
  <c r="I76" i="1"/>
  <c r="F76" i="1"/>
  <c r="B76" i="1"/>
  <c r="C76" i="1"/>
  <c r="D76" i="1"/>
  <c r="H77" i="1"/>
  <c r="A77" i="1"/>
  <c r="I77" i="1"/>
  <c r="F77" i="1"/>
  <c r="B77" i="1"/>
  <c r="C77" i="1"/>
  <c r="D77" i="1"/>
  <c r="H78" i="1"/>
  <c r="A78" i="1"/>
  <c r="I78" i="1"/>
  <c r="F78" i="1"/>
  <c r="B78" i="1"/>
  <c r="C78" i="1"/>
  <c r="D78" i="1"/>
  <c r="H79" i="1"/>
  <c r="A79" i="1"/>
  <c r="I79" i="1"/>
  <c r="F79" i="1"/>
  <c r="B79" i="1"/>
  <c r="C79" i="1"/>
  <c r="D79" i="1"/>
  <c r="H80" i="1"/>
  <c r="A80" i="1"/>
  <c r="I80" i="1"/>
  <c r="F80" i="1"/>
  <c r="B80" i="1"/>
  <c r="C80" i="1"/>
  <c r="D80" i="1"/>
  <c r="H81" i="1"/>
  <c r="A81" i="1"/>
  <c r="I81" i="1"/>
  <c r="F81" i="1"/>
  <c r="B81" i="1"/>
  <c r="C81" i="1"/>
  <c r="D81" i="1"/>
  <c r="H82" i="1"/>
  <c r="A82" i="1"/>
  <c r="I82" i="1"/>
  <c r="F82" i="1"/>
  <c r="B82" i="1"/>
  <c r="C82" i="1"/>
  <c r="D82" i="1"/>
  <c r="H83" i="1"/>
  <c r="A83" i="1"/>
  <c r="I83" i="1"/>
  <c r="F83" i="1"/>
  <c r="B83" i="1"/>
  <c r="C83" i="1"/>
  <c r="D83" i="1"/>
  <c r="H84" i="1"/>
  <c r="A84" i="1"/>
  <c r="I84" i="1"/>
  <c r="F84" i="1"/>
  <c r="B84" i="1"/>
  <c r="C84" i="1"/>
  <c r="D84" i="1"/>
  <c r="H85" i="1"/>
  <c r="A85" i="1"/>
  <c r="I85" i="1"/>
  <c r="F85" i="1"/>
  <c r="B85" i="1"/>
  <c r="C85" i="1"/>
  <c r="D85" i="1"/>
  <c r="H86" i="1"/>
  <c r="A86" i="1"/>
  <c r="I86" i="1"/>
  <c r="F86" i="1"/>
  <c r="B86" i="1"/>
  <c r="C86" i="1"/>
  <c r="D86" i="1"/>
  <c r="H87" i="1"/>
  <c r="A87" i="1"/>
  <c r="I87" i="1"/>
  <c r="F87" i="1"/>
  <c r="B87" i="1"/>
  <c r="C87" i="1"/>
  <c r="D87" i="1"/>
  <c r="H88" i="1"/>
  <c r="A88" i="1"/>
  <c r="I88" i="1"/>
  <c r="F88" i="1"/>
  <c r="B88" i="1"/>
  <c r="C88" i="1"/>
  <c r="D88" i="1"/>
  <c r="H89" i="1"/>
  <c r="A89" i="1"/>
  <c r="I89" i="1"/>
  <c r="F89" i="1"/>
  <c r="B89" i="1"/>
  <c r="C89" i="1"/>
  <c r="D89" i="1"/>
  <c r="H90" i="1"/>
  <c r="A90" i="1"/>
  <c r="I90" i="1"/>
  <c r="F90" i="1"/>
  <c r="B90" i="1"/>
  <c r="C90" i="1"/>
  <c r="D90" i="1"/>
  <c r="H91" i="1"/>
  <c r="A91" i="1"/>
  <c r="I91" i="1"/>
  <c r="F91" i="1"/>
  <c r="B91" i="1"/>
  <c r="C91" i="1"/>
  <c r="D91" i="1"/>
  <c r="H92" i="1"/>
  <c r="A92" i="1"/>
  <c r="I92" i="1"/>
  <c r="F92" i="1"/>
  <c r="B92" i="1"/>
  <c r="C92" i="1"/>
  <c r="D92" i="1"/>
  <c r="H93" i="1"/>
  <c r="A93" i="1"/>
  <c r="I93" i="1"/>
  <c r="F93" i="1"/>
  <c r="B93" i="1"/>
  <c r="C93" i="1"/>
  <c r="D93" i="1"/>
  <c r="H94" i="1"/>
  <c r="A94" i="1"/>
  <c r="I94" i="1"/>
  <c r="F94" i="1"/>
  <c r="B94" i="1"/>
  <c r="C94" i="1"/>
  <c r="D94" i="1"/>
  <c r="H95" i="1"/>
  <c r="A95" i="1"/>
  <c r="I95" i="1"/>
  <c r="F95" i="1"/>
  <c r="B95" i="1"/>
  <c r="C95" i="1"/>
  <c r="D95" i="1"/>
  <c r="H96" i="1"/>
  <c r="A96" i="1"/>
  <c r="I96" i="1"/>
  <c r="F96" i="1"/>
  <c r="B96" i="1"/>
  <c r="C96" i="1"/>
  <c r="D96" i="1"/>
  <c r="H97" i="1"/>
  <c r="A97" i="1"/>
  <c r="I97" i="1"/>
  <c r="F97" i="1"/>
  <c r="B97" i="1"/>
  <c r="C97" i="1"/>
  <c r="D97" i="1"/>
  <c r="H98" i="1"/>
  <c r="A98" i="1"/>
  <c r="I98" i="1"/>
  <c r="F98" i="1"/>
  <c r="B98" i="1"/>
  <c r="C98" i="1"/>
  <c r="D98" i="1"/>
  <c r="B8" i="4"/>
  <c r="B9" i="4"/>
  <c r="B10" i="4"/>
  <c r="B11" i="4"/>
  <c r="B12" i="4"/>
  <c r="B13" i="4"/>
  <c r="B14" i="4"/>
  <c r="B15" i="4"/>
  <c r="B16" i="4"/>
  <c r="B17" i="4"/>
  <c r="B18" i="4"/>
  <c r="B19" i="4"/>
  <c r="B20" i="4"/>
  <c r="B21" i="4"/>
  <c r="B22" i="4"/>
  <c r="B23"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J84" i="4"/>
  <c r="E84" i="4"/>
  <c r="H84" i="4"/>
  <c r="I84" i="4"/>
  <c r="J83" i="4"/>
  <c r="E83" i="4"/>
  <c r="H83" i="4"/>
  <c r="I83" i="4"/>
  <c r="J82" i="4"/>
  <c r="E82" i="4"/>
  <c r="H82" i="4"/>
  <c r="I82" i="4"/>
  <c r="J81" i="4"/>
  <c r="E81" i="4"/>
  <c r="H81" i="4"/>
  <c r="I81" i="4"/>
  <c r="J80" i="4"/>
  <c r="E80" i="4"/>
  <c r="H80" i="4"/>
  <c r="I80" i="4"/>
  <c r="J79" i="4"/>
  <c r="E79" i="4"/>
  <c r="H79" i="4"/>
  <c r="I79" i="4"/>
  <c r="J78" i="4"/>
  <c r="E78" i="4"/>
  <c r="H78" i="4"/>
  <c r="I78" i="4"/>
  <c r="E77" i="4"/>
  <c r="H77" i="4"/>
  <c r="I77" i="4"/>
  <c r="E76" i="4"/>
  <c r="H76" i="4"/>
  <c r="I76" i="4"/>
  <c r="E75" i="4"/>
  <c r="H75" i="4"/>
  <c r="I75" i="4"/>
  <c r="E74" i="4"/>
  <c r="H74" i="4"/>
  <c r="I74" i="4"/>
  <c r="E73" i="4"/>
  <c r="H73" i="4"/>
  <c r="I73" i="4"/>
  <c r="E72" i="4"/>
  <c r="H72" i="4"/>
  <c r="I72" i="4"/>
  <c r="E71" i="4"/>
  <c r="H71" i="4"/>
  <c r="I71" i="4"/>
  <c r="E70" i="4"/>
  <c r="H70" i="4"/>
  <c r="I70" i="4"/>
  <c r="E69" i="4"/>
  <c r="H69" i="4"/>
  <c r="I69" i="4"/>
  <c r="E68" i="4"/>
  <c r="H68" i="4"/>
  <c r="I68" i="4"/>
  <c r="E67" i="4"/>
  <c r="H67" i="4"/>
  <c r="I67" i="4"/>
  <c r="E66" i="4"/>
  <c r="H66" i="4"/>
  <c r="I66" i="4"/>
  <c r="E65" i="4"/>
  <c r="H65" i="4"/>
  <c r="I65" i="4"/>
  <c r="E64" i="4"/>
  <c r="H64" i="4"/>
  <c r="I64" i="4"/>
  <c r="E63" i="4"/>
  <c r="H63" i="4"/>
  <c r="I63" i="4"/>
  <c r="E62" i="4"/>
  <c r="H62" i="4"/>
  <c r="I62" i="4"/>
  <c r="E61" i="4"/>
  <c r="H61" i="4"/>
  <c r="I61" i="4"/>
  <c r="E60" i="4"/>
  <c r="H60" i="4"/>
  <c r="I60" i="4"/>
  <c r="E59" i="4"/>
  <c r="H59" i="4"/>
  <c r="I59" i="4"/>
  <c r="E58" i="4"/>
  <c r="H58" i="4"/>
  <c r="I58" i="4"/>
  <c r="E57" i="4"/>
  <c r="H57" i="4"/>
  <c r="I57" i="4"/>
  <c r="E56" i="4"/>
  <c r="H56" i="4"/>
  <c r="I56" i="4"/>
  <c r="E55" i="4"/>
  <c r="H55" i="4"/>
  <c r="I55" i="4"/>
  <c r="E54" i="4"/>
  <c r="H54" i="4"/>
  <c r="I54" i="4"/>
  <c r="E53" i="4"/>
  <c r="H53" i="4"/>
  <c r="I53" i="4"/>
  <c r="E52" i="4"/>
  <c r="H52" i="4"/>
  <c r="I52" i="4"/>
  <c r="E51" i="4"/>
  <c r="H51" i="4"/>
  <c r="I51" i="4"/>
  <c r="E50" i="4"/>
  <c r="H50" i="4"/>
  <c r="I50" i="4"/>
  <c r="E49" i="4"/>
  <c r="H49" i="4"/>
  <c r="I49" i="4"/>
  <c r="E48" i="4"/>
  <c r="H48" i="4"/>
  <c r="I48" i="4"/>
  <c r="E47" i="4"/>
  <c r="H47" i="4"/>
  <c r="I47" i="4"/>
  <c r="E46" i="4"/>
  <c r="H46" i="4"/>
  <c r="I46" i="4"/>
  <c r="E45" i="4"/>
  <c r="H45" i="4"/>
  <c r="I45" i="4"/>
  <c r="E44" i="4"/>
  <c r="H44" i="4"/>
  <c r="I44" i="4"/>
  <c r="E43" i="4"/>
  <c r="H43" i="4"/>
  <c r="I43" i="4"/>
  <c r="E42" i="4"/>
  <c r="H42" i="4"/>
  <c r="I42" i="4"/>
  <c r="E41" i="4"/>
  <c r="H41" i="4"/>
  <c r="I41" i="4"/>
  <c r="E40" i="4"/>
  <c r="H40" i="4"/>
  <c r="I40" i="4"/>
  <c r="E39" i="4"/>
  <c r="H39" i="4"/>
  <c r="I39" i="4"/>
  <c r="E38" i="4"/>
  <c r="H38" i="4"/>
  <c r="I38" i="4"/>
  <c r="E37" i="4"/>
  <c r="H37" i="4"/>
  <c r="I37" i="4"/>
  <c r="E36" i="4"/>
  <c r="H36" i="4"/>
  <c r="I36" i="4"/>
  <c r="E35" i="4"/>
  <c r="H35" i="4"/>
  <c r="I35" i="4"/>
  <c r="E34" i="4"/>
  <c r="H34" i="4"/>
  <c r="I34" i="4"/>
  <c r="E33" i="4"/>
  <c r="H33" i="4"/>
  <c r="I33" i="4"/>
  <c r="E32" i="4"/>
  <c r="H32" i="4"/>
  <c r="I32" i="4"/>
  <c r="E31" i="4"/>
  <c r="H31" i="4"/>
  <c r="I31" i="4"/>
  <c r="E30" i="4"/>
  <c r="H30" i="4"/>
  <c r="I30" i="4"/>
  <c r="E29" i="4"/>
  <c r="H29" i="4"/>
  <c r="I29" i="4"/>
  <c r="E28" i="4"/>
  <c r="H28" i="4"/>
  <c r="I28" i="4"/>
  <c r="E27" i="4"/>
  <c r="H27" i="4"/>
  <c r="I27" i="4"/>
  <c r="E26" i="4"/>
  <c r="H26" i="4"/>
  <c r="I26" i="4"/>
  <c r="E25" i="4"/>
  <c r="H25" i="4"/>
  <c r="I25" i="4"/>
  <c r="E24" i="4"/>
  <c r="H24" i="4"/>
  <c r="I24" i="4"/>
  <c r="E23" i="4"/>
  <c r="H23" i="4"/>
  <c r="I23" i="4"/>
  <c r="E22" i="4"/>
  <c r="H22" i="4"/>
  <c r="I22" i="4"/>
  <c r="E21" i="4"/>
  <c r="H21" i="4"/>
  <c r="I21" i="4"/>
  <c r="E20" i="4"/>
  <c r="H20" i="4"/>
  <c r="I20" i="4"/>
  <c r="E19" i="4"/>
  <c r="H19" i="4"/>
  <c r="I19" i="4"/>
  <c r="E18" i="4"/>
  <c r="H18" i="4"/>
  <c r="I18" i="4"/>
  <c r="E17" i="4"/>
  <c r="H17" i="4"/>
  <c r="I17" i="4"/>
  <c r="E16" i="4"/>
  <c r="H16" i="4"/>
  <c r="I16" i="4"/>
  <c r="E15" i="4"/>
  <c r="H15" i="4"/>
  <c r="I15" i="4"/>
  <c r="E14" i="4"/>
  <c r="H14" i="4"/>
  <c r="I14" i="4"/>
  <c r="E13" i="4"/>
  <c r="H13" i="4"/>
  <c r="I13" i="4"/>
  <c r="E12" i="4"/>
  <c r="H12" i="4"/>
  <c r="I12" i="4"/>
  <c r="E11" i="4"/>
  <c r="H11" i="4"/>
  <c r="I11" i="4"/>
  <c r="E10" i="4"/>
  <c r="H10" i="4"/>
  <c r="I10" i="4"/>
  <c r="E9" i="4"/>
  <c r="I9" i="4"/>
  <c r="E8" i="4"/>
  <c r="I8" i="4"/>
  <c r="E7" i="4"/>
  <c r="I7" i="4"/>
  <c r="E6" i="4"/>
  <c r="I6" i="4"/>
  <c r="E5" i="4"/>
  <c r="I5" i="4"/>
  <c r="H28" i="3"/>
  <c r="J65" i="4"/>
  <c r="J66" i="4"/>
  <c r="J67" i="4"/>
  <c r="J68" i="4"/>
  <c r="J69" i="4"/>
  <c r="J70" i="4"/>
  <c r="J71" i="4"/>
  <c r="J72" i="4"/>
  <c r="J73" i="4"/>
  <c r="J74" i="4"/>
  <c r="J75" i="4"/>
  <c r="J76" i="4"/>
  <c r="J77" i="4"/>
  <c r="J64" i="4"/>
  <c r="J63" i="4"/>
  <c r="J62" i="4"/>
  <c r="J61" i="4"/>
  <c r="J60" i="4"/>
  <c r="J59" i="4"/>
  <c r="J58" i="4"/>
  <c r="J57" i="4"/>
  <c r="J56" i="4"/>
  <c r="J55" i="4"/>
  <c r="J54" i="4"/>
  <c r="J53" i="4"/>
  <c r="J52" i="4"/>
  <c r="J51" i="4"/>
  <c r="J50" i="4"/>
  <c r="J49" i="4"/>
  <c r="J48" i="4"/>
  <c r="J47" i="4"/>
  <c r="J46" i="4"/>
  <c r="J45" i="4"/>
  <c r="J44" i="4"/>
  <c r="J43" i="4"/>
  <c r="J42" i="4"/>
  <c r="J41" i="4"/>
  <c r="J40" i="4"/>
  <c r="J39" i="4"/>
  <c r="J30" i="4"/>
  <c r="J31" i="4"/>
  <c r="J32" i="4"/>
  <c r="J33" i="4"/>
  <c r="J34" i="4"/>
  <c r="J35" i="4"/>
  <c r="J36" i="4"/>
  <c r="J37" i="4"/>
  <c r="J38" i="4"/>
  <c r="J28" i="4"/>
  <c r="J27" i="4"/>
  <c r="J26" i="4"/>
  <c r="J25" i="4"/>
  <c r="J24" i="4"/>
  <c r="J23" i="4"/>
  <c r="J22" i="4"/>
  <c r="J21" i="4"/>
  <c r="J20" i="4"/>
  <c r="J29" i="4"/>
  <c r="J15" i="4"/>
  <c r="J16" i="4"/>
  <c r="J17" i="4"/>
  <c r="J18" i="4"/>
  <c r="J19" i="4"/>
  <c r="J14" i="4"/>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alcChain>
</file>

<file path=xl/sharedStrings.xml><?xml version="1.0" encoding="utf-8"?>
<sst xmlns="http://schemas.openxmlformats.org/spreadsheetml/2006/main" count="187" uniqueCount="112">
  <si>
    <t>Baseline Assumptions</t>
    <phoneticPr fontId="4" type="noConversion"/>
  </si>
  <si>
    <t>Suggested range</t>
    <phoneticPr fontId="4" type="noConversion"/>
  </si>
  <si>
    <t>Inflation</t>
    <phoneticPr fontId="4" type="noConversion"/>
  </si>
  <si>
    <t xml:space="preserve">Real GDP </t>
    <phoneticPr fontId="4" type="noConversion"/>
  </si>
  <si>
    <t xml:space="preserve"> (CPI)</t>
    <phoneticPr fontId="4" type="noConversion"/>
  </si>
  <si>
    <t>(per capita)</t>
    <phoneticPr fontId="4" type="noConversion"/>
  </si>
  <si>
    <t>(calculates)</t>
    <phoneticPr fontId="4" type="noConversion"/>
  </si>
  <si>
    <t>Growth Factor</t>
    <phoneticPr fontId="4" type="noConversion"/>
  </si>
  <si>
    <t>Annual</t>
    <phoneticPr fontId="4" type="noConversion"/>
  </si>
  <si>
    <t xml:space="preserve">       PROJECTION MATRIX</t>
    <phoneticPr fontId="4" type="noConversion"/>
  </si>
  <si>
    <t>Long-Run Medical Cost Trends</t>
    <phoneticPr fontId="4" type="noConversion"/>
  </si>
  <si>
    <t>Share</t>
    <phoneticPr fontId="4" type="noConversion"/>
  </si>
  <si>
    <t>resistance</t>
    <phoneticPr fontId="4" type="noConversion"/>
  </si>
  <si>
    <t>adjusted</t>
    <phoneticPr fontId="4" type="noConversion"/>
  </si>
  <si>
    <t>excess</t>
    <phoneticPr fontId="4" type="noConversion"/>
  </si>
  <si>
    <t>(input)</t>
    <phoneticPr fontId="4" type="noConversion"/>
  </si>
  <si>
    <t>(value)</t>
    <phoneticPr fontId="4" type="noConversion"/>
  </si>
  <si>
    <t>(cells)</t>
    <phoneticPr fontId="4" type="noConversion"/>
  </si>
  <si>
    <t>Year-Limit</t>
    <phoneticPr fontId="4" type="noConversion"/>
  </si>
  <si>
    <t>Inflation</t>
    <phoneticPr fontId="4" type="noConversion"/>
  </si>
  <si>
    <t>Real Income per capita</t>
    <phoneticPr fontId="4" type="noConversion"/>
  </si>
  <si>
    <t>year</t>
    <phoneticPr fontId="4" type="noConversion"/>
  </si>
  <si>
    <t>dummy</t>
    <phoneticPr fontId="4" type="noConversion"/>
  </si>
  <si>
    <t>model or</t>
    <phoneticPr fontId="4" type="noConversion"/>
  </si>
  <si>
    <t>user</t>
    <phoneticPr fontId="4" type="noConversion"/>
  </si>
  <si>
    <t>Long-run</t>
    <phoneticPr fontId="4" type="noConversion"/>
  </si>
  <si>
    <t>Short-term</t>
    <phoneticPr fontId="4" type="noConversion"/>
  </si>
  <si>
    <t>linear</t>
    <phoneticPr fontId="4" type="noConversion"/>
  </si>
  <si>
    <t>transition</t>
    <phoneticPr fontId="4" type="noConversion"/>
  </si>
  <si>
    <t>Year</t>
    <phoneticPr fontId="4" type="noConversion"/>
  </si>
  <si>
    <t>Assumptions</t>
    <phoneticPr fontId="4" type="noConversion"/>
  </si>
  <si>
    <t>prepared for the Society of Actuaries</t>
    <phoneticPr fontId="4" type="noConversion"/>
  </si>
  <si>
    <t>What the USER can do with this model</t>
    <phoneticPr fontId="4" type="noConversion"/>
  </si>
  <si>
    <t xml:space="preserve">4)  Examine the long-run cost impact of faster or slower technological advance. </t>
    <phoneticPr fontId="4" type="noConversion"/>
  </si>
  <si>
    <t xml:space="preserve">3)  Increase or decrease cost containment pressure parameters. </t>
    <phoneticPr fontId="4" type="noConversion"/>
  </si>
  <si>
    <t>5)  Perform basic "what if" analysis.</t>
    <phoneticPr fontId="4" type="noConversion"/>
  </si>
  <si>
    <t xml:space="preserve">To keep baseline default assumptions, leave numbers unchanged. </t>
    <phoneticPr fontId="4" type="noConversion"/>
  </si>
  <si>
    <t>To change to new user-desired values, place new values into the shaded cells with bold blue numbers.</t>
    <phoneticPr fontId="4" type="noConversion"/>
  </si>
  <si>
    <t>Year</t>
  </si>
  <si>
    <t>Baseline</t>
  </si>
  <si>
    <t xml:space="preserve">    "  "</t>
  </si>
  <si>
    <t>STEP 1 - INPUT SHORT TERM RATES</t>
  </si>
  <si>
    <t>Years</t>
  </si>
  <si>
    <t>(user input)</t>
  </si>
  <si>
    <t>User</t>
  </si>
  <si>
    <t>Input</t>
  </si>
  <si>
    <t>None</t>
  </si>
  <si>
    <t>Results</t>
  </si>
  <si>
    <t>Share</t>
    <phoneticPr fontId="4" type="noConversion"/>
  </si>
  <si>
    <t>STEP 2 - INPUT LONG RUN GROWTH FACTORS ASSUMPTIONS</t>
  </si>
  <si>
    <t>STEP 3 (optional) - INPUT DESIRED CAPACITY CONSTRAINTS ASSUMPTIONS</t>
  </si>
  <si>
    <t xml:space="preserve">Annual Percentage Growth Rate in medical costs </t>
  </si>
  <si>
    <t>Share</t>
  </si>
  <si>
    <t>per capita income</t>
  </si>
  <si>
    <t>excess medical cost growth</t>
  </si>
  <si>
    <t>baseline</t>
  </si>
  <si>
    <t>per capita</t>
  </si>
  <si>
    <t>of GDP</t>
  </si>
  <si>
    <t xml:space="preserve">   cells from input tab</t>
  </si>
  <si>
    <t>growth</t>
  </si>
  <si>
    <t>share</t>
  </si>
  <si>
    <t>(estimated)</t>
  </si>
  <si>
    <t>medical costs</t>
  </si>
  <si>
    <t>est.</t>
  </si>
  <si>
    <t>Short Term Rates</t>
  </si>
  <si>
    <t>Suggested range</t>
  </si>
  <si>
    <t>estimate</t>
  </si>
  <si>
    <t>compounded</t>
  </si>
  <si>
    <t>power</t>
  </si>
  <si>
    <t>parameter</t>
  </si>
  <si>
    <t xml:space="preserve">   GDP</t>
  </si>
  <si>
    <t>for projecting returns on invested reserves.</t>
  </si>
  <si>
    <t>Inflation and income assumptions should be consistent with assumptions used</t>
  </si>
  <si>
    <t>Excess*</t>
  </si>
  <si>
    <t>Medical Cost</t>
  </si>
  <si>
    <t>Growth</t>
  </si>
  <si>
    <t>Excess Medical Cost Growth</t>
  </si>
  <si>
    <t>(0% - 3.2%)</t>
  </si>
  <si>
    <t>(4 - 10*)</t>
  </si>
  <si>
    <t>NOTE: all changes are to be made on the "Input" tab, not on this tab</t>
  </si>
  <si>
    <t xml:space="preserve">Baseline is expected average national medical cost increase. </t>
  </si>
  <si>
    <t>Short term rate inputs do not change long-term forecasts.</t>
  </si>
  <si>
    <t>Note: Cell H28 is the annual % growth in medical costs generated by the model</t>
  </si>
  <si>
    <t>% growth</t>
  </si>
  <si>
    <t>and constitute a health share of GDP of</t>
  </si>
  <si>
    <t xml:space="preserve">medical costs are projected to have increased     </t>
  </si>
  <si>
    <t>Expected Health Share of GDP in year</t>
  </si>
  <si>
    <t xml:space="preserve"> Share of GDP above which cost growth is assumed to meet resistance</t>
  </si>
  <si>
    <t>Year after which medical costs are limited to rate of growth in GDP</t>
  </si>
  <si>
    <t xml:space="preserve">   Model </t>
  </si>
  <si>
    <t>Based on the input entries above after 50 years</t>
  </si>
  <si>
    <t>upcoming year</t>
  </si>
  <si>
    <t xml:space="preserve">Share-Resistance </t>
  </si>
  <si>
    <r>
      <t xml:space="preserve">What is </t>
    </r>
    <r>
      <rPr>
        <b/>
        <i/>
        <u/>
        <sz val="12"/>
        <color indexed="10"/>
        <rFont val="Times New Roman"/>
        <family val="1"/>
      </rPr>
      <t>not</t>
    </r>
    <r>
      <rPr>
        <b/>
        <i/>
        <sz val="12"/>
        <color indexed="10"/>
        <rFont val="Times New Roman"/>
        <family val="1"/>
      </rPr>
      <t xml:space="preserve"> </t>
    </r>
    <r>
      <rPr>
        <b/>
        <i/>
        <sz val="12"/>
        <rFont val="Times New Roman"/>
        <family val="1"/>
      </rPr>
      <t>in the model: data or estimates specific to your plan or group!</t>
    </r>
  </si>
  <si>
    <r>
      <rPr>
        <i/>
        <sz val="8"/>
        <color rgb="FF0000FF"/>
        <rFont val="Times New Roman"/>
        <family val="1"/>
      </rPr>
      <t>Technical Manual</t>
    </r>
    <r>
      <rPr>
        <sz val="8"/>
        <color rgb="FF0000FF"/>
        <rFont val="Times New Roman"/>
        <family val="1"/>
      </rPr>
      <t>, Sections II &amp; V</t>
    </r>
  </si>
  <si>
    <t>2)  Change % increases for years 2019 to 2022 to reflect special conditions or better information.</t>
  </si>
  <si>
    <r>
      <t xml:space="preserve">       The SOA Long Term Healthcare Cost Trends Model (next three spreadsheet tabs) is a tool for projection of expected growth rates in medical premiums and expenditures from 2019 to 2099; particularly in the estimation of reportable liabilities for retiree health benefits in accordance with FASB and GASB standards.  The model projects percentage growth rates and the health share of GDP  for the next 80 years using equations and assumptions developed by the author with the assistance of an SOA working group.  If desired, the user can change the model input cells to specify alternative assumptions regarding responsiveness to local conditions, external trends, income growth, and other factors to arrive at alternative projections.  </t>
    </r>
    <r>
      <rPr>
        <i/>
        <sz val="12"/>
        <rFont val="Times New Roman"/>
      </rPr>
      <t>The model adds transparency to the economic assumptions  behind the medical trend assumption. The user should ensure that the economic assumptions input are reasonable and consistent with those used for other long term economic assumptions such as inflation, wage growth and return on investments and in accord with ASOP 27</t>
    </r>
    <r>
      <rPr>
        <sz val="12"/>
        <rFont val="Times New Roman"/>
      </rPr>
      <t xml:space="preserve">.       </t>
    </r>
  </si>
  <si>
    <r>
      <t xml:space="preserve">           </t>
    </r>
    <r>
      <rPr>
        <b/>
        <i/>
        <u/>
        <sz val="12"/>
        <rFont val="Times New Roman"/>
      </rPr>
      <t>A Manual with User Guide &amp; Documentation</t>
    </r>
    <r>
      <rPr>
        <sz val="12"/>
        <rFont val="Times New Roman"/>
      </rPr>
      <t xml:space="preserve"> for this model available on SOA website.  It provides details of model construction, data sources and baseline values evaluated by an expert group of health actuaries, research review, assessment of accuracy and uncertainty, notes and references.  There is also a  brief</t>
    </r>
    <r>
      <rPr>
        <b/>
        <i/>
        <sz val="12"/>
        <rFont val="Times New Roman"/>
        <family val="1"/>
      </rPr>
      <t xml:space="preserve"> </t>
    </r>
    <r>
      <rPr>
        <b/>
        <i/>
        <u/>
        <sz val="12"/>
        <rFont val="Times New Roman"/>
      </rPr>
      <t>Medical Cost Trends Update for 2019</t>
    </r>
    <r>
      <rPr>
        <sz val="12"/>
        <rFont val="Times New Roman"/>
      </rPr>
      <t xml:space="preserve"> with notes on current estimates and ranges of model input parameters.</t>
    </r>
  </si>
  <si>
    <t>1)  Use model "as is" to provide baseline estimate of future medical cost increases for 2019-2098.</t>
  </si>
  <si>
    <t>(1.5% - 4%)</t>
  </si>
  <si>
    <t>User Input for Years 2028+</t>
  </si>
  <si>
    <t>for years 2028+ if unrestricted. It will fall if  "share" or "year" limits are reached.</t>
  </si>
  <si>
    <r>
      <t xml:space="preserve">         </t>
    </r>
    <r>
      <rPr>
        <b/>
        <sz val="12"/>
        <rFont val="Times New Roman"/>
        <family val="1"/>
      </rPr>
      <t>Why have medical costs continued to rise?</t>
    </r>
    <r>
      <rPr>
        <sz val="12"/>
        <rFont val="Times New Roman"/>
      </rPr>
      <t xml:space="preserve"> Primarily because economic growth has given people more money to spend, and they (or their agents and legislators) have chosen to spend more of it on health care -- especially on the latest and most promsing technologies. Spending choices are mainly indirect and often far removed from individual consumers because they are made and implemented through employee benefit managers, federal state and local budget committees, and broad legislation that impacts spending.  Health spending increases cannot continue to outpace the growth in personal income incessantly. Consequently, there must be some ultimate limits placed on how much is spent on healthcare relative to wages. Cost controls are simulated in this model in two ways: by specifying a </t>
    </r>
    <r>
      <rPr>
        <b/>
        <sz val="12"/>
        <rFont val="Times New Roman"/>
        <family val="1"/>
      </rPr>
      <t>Share Restriction</t>
    </r>
    <r>
      <rPr>
        <sz val="12"/>
        <rFont val="Times New Roman"/>
      </rPr>
      <t>, a percentage of GDP spent on health above which the current trends will be reduced, and also by specifying a</t>
    </r>
    <r>
      <rPr>
        <b/>
        <sz val="12"/>
        <rFont val="Times New Roman"/>
        <family val="1"/>
      </rPr>
      <t xml:space="preserve"> Limit Year</t>
    </r>
    <r>
      <rPr>
        <sz val="12"/>
        <rFont val="Times New Roman"/>
      </rPr>
      <t xml:space="preserve"> after which the rate of growth in health care costs will be reduced to match the rate of growth in per capita income (as both CMS and CBO assume).       </t>
    </r>
  </si>
  <si>
    <r>
      <t xml:space="preserve">see </t>
    </r>
    <r>
      <rPr>
        <i/>
        <sz val="8"/>
        <color rgb="FF0000FF"/>
        <rFont val="Times New Roman"/>
        <family val="1"/>
      </rPr>
      <t>Update for 2019</t>
    </r>
    <r>
      <rPr>
        <sz val="8"/>
        <color rgb="FF0000FF"/>
        <rFont val="Times New Roman"/>
        <family val="1"/>
      </rPr>
      <t xml:space="preserve"> and</t>
    </r>
  </si>
  <si>
    <t>(see Technical Manual --Section II)</t>
  </si>
  <si>
    <t>(0.5% - 2.5%)</t>
  </si>
  <si>
    <t>User Inputs with Baseline Values   SOA-Getzen Model v2019_b</t>
  </si>
  <si>
    <t>SOA Long Term Healthcare Cost Trends Model  v2019_b</t>
  </si>
  <si>
    <t>GETZEN_SOA Model v2019_b</t>
  </si>
  <si>
    <t xml:space="preserve">*Users may input specific short term rates appropriate for each plan. </t>
  </si>
  <si>
    <t>The model was created by Professor Thomas Getzen, getzen@temple.edu and last updated: October 2018</t>
  </si>
  <si>
    <r>
      <t>October 2018</t>
    </r>
    <r>
      <rPr>
        <sz val="10"/>
        <rFont val="Arial"/>
      </rPr>
      <t xml:space="preserve">  by</t>
    </r>
    <r>
      <rPr>
        <b/>
        <sz val="10"/>
        <rFont val="Arial"/>
      </rPr>
      <t xml:space="preserve"> Thomas E. Getzen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</si>
</sst>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quot;* #,##0.00_);_(&quot;$&quot;* \(#,##0.00\);_(&quot;$&quot;* &quot;-&quot;??_);_(@_)"/>
    <numFmt numFmtId="43" formatCode="_(* #,##0.00_);_(* \(#,##0.00\);_(* &quot;-&quot;??_);_(@_)"/>
    <numFmt numFmtId="164" formatCode="0.0%"/>
    <numFmt numFmtId="165" formatCode=".000"/>
    <numFmt numFmtId="166" formatCode="&quot;$&quot;#,##0"/>
    <numFmt numFmtId="167" formatCode=".0"/>
    <numFmt numFmtId="168" formatCode="_(&quot;$&quot;* #,##0_);_(&quot;$&quot;* \(#,##0\);_(&quot;$&quot;* &quot;-&quot;??_);_(@_)"/>
    <numFmt numFmtId="169" formatCode="0.0"/>
    <numFmt numFmtId="170" formatCode=".00"/>
    <numFmt numFmtId="171" formatCode="0_);\(0\)"/>
    <numFmt numFmtId="172" formatCode="&quot;$&quot;#,##0.0_);\(&quot;$&quot;#,##0.0\)"/>
    <numFmt numFmtId="173" formatCode="General_)"/>
  </numFmts>
  <fonts count="110" x14ac:knownFonts="1">
    <font>
      <sz val="10"/>
      <name val="Arial"/>
    </font>
    <font>
      <b/>
      <sz val="10"/>
      <name val="Arial"/>
    </font>
    <font>
      <sz val="10"/>
      <name val="Arial"/>
    </font>
    <font>
      <sz val="10"/>
      <name val="Arial"/>
    </font>
    <font>
      <sz val="8"/>
      <name val="Arial"/>
    </font>
    <font>
      <sz val="10"/>
      <name val="Times New Roman"/>
    </font>
    <font>
      <sz val="10"/>
      <color indexed="55"/>
      <name val="Arial"/>
    </font>
    <font>
      <i/>
      <sz val="8"/>
      <color indexed="55"/>
      <name val="Arial"/>
    </font>
    <font>
      <b/>
      <sz val="12"/>
      <color indexed="16"/>
      <name val="Arial"/>
      <family val="2"/>
    </font>
    <font>
      <sz val="12"/>
      <name val="Times New Roman"/>
    </font>
    <font>
      <sz val="11"/>
      <color indexed="23"/>
      <name val="Arial"/>
    </font>
    <font>
      <u/>
      <sz val="12"/>
      <name val="Times New Roman"/>
      <family val="1"/>
    </font>
    <font>
      <sz val="11"/>
      <color indexed="12"/>
      <name val="Arial"/>
    </font>
    <font>
      <sz val="10"/>
      <color indexed="12"/>
      <name val="Arial"/>
    </font>
    <font>
      <b/>
      <i/>
      <sz val="12"/>
      <name val="Times New Roman"/>
      <family val="1"/>
    </font>
    <font>
      <sz val="14"/>
      <color indexed="16"/>
      <name val="Times New Roman"/>
    </font>
    <font>
      <b/>
      <sz val="12"/>
      <name val="Times New Roman"/>
      <family val="1"/>
    </font>
    <font>
      <b/>
      <sz val="10"/>
      <color indexed="12"/>
      <name val="Arial"/>
      <family val="2"/>
    </font>
    <font>
      <b/>
      <sz val="9"/>
      <color indexed="12"/>
      <name val="Arial"/>
      <family val="2"/>
    </font>
    <font>
      <u/>
      <sz val="10"/>
      <name val="Times New Roman"/>
    </font>
    <font>
      <b/>
      <sz val="10"/>
      <name val="Times New Roman"/>
      <family val="1"/>
    </font>
    <font>
      <b/>
      <sz val="8"/>
      <name val="Times New Roman"/>
      <family val="1"/>
    </font>
    <font>
      <sz val="9"/>
      <color indexed="23"/>
      <name val="Arial"/>
    </font>
    <font>
      <i/>
      <sz val="10"/>
      <color indexed="12"/>
      <name val="Times New Roman"/>
    </font>
    <font>
      <i/>
      <sz val="10"/>
      <name val="Times New Roman"/>
      <family val="1"/>
    </font>
    <font>
      <sz val="9"/>
      <name val="Times New Roman"/>
    </font>
    <font>
      <i/>
      <sz val="10"/>
      <color indexed="23"/>
      <name val="Arial Narrow"/>
    </font>
    <font>
      <sz val="10"/>
      <name val="Arial Narrow"/>
    </font>
    <font>
      <b/>
      <sz val="10"/>
      <color indexed="23"/>
      <name val="Arial"/>
      <family val="2"/>
    </font>
    <font>
      <b/>
      <i/>
      <sz val="10"/>
      <color indexed="12"/>
      <name val="Arial"/>
      <family val="2"/>
    </font>
    <font>
      <sz val="10"/>
      <color indexed="16"/>
      <name val="Times New Roman"/>
    </font>
    <font>
      <sz val="8"/>
      <name val="Times New Roman"/>
    </font>
    <font>
      <i/>
      <sz val="9"/>
      <name val="Times New Roman"/>
      <family val="1"/>
    </font>
    <font>
      <b/>
      <i/>
      <sz val="12"/>
      <color indexed="12"/>
      <name val="Times New Roman"/>
      <family val="1"/>
    </font>
    <font>
      <sz val="10"/>
      <color indexed="60"/>
      <name val="Arial Narrow"/>
    </font>
    <font>
      <sz val="10"/>
      <color indexed="60"/>
      <name val="Times New Roman"/>
    </font>
    <font>
      <sz val="10"/>
      <color indexed="12"/>
      <name val="Arial Narrow"/>
    </font>
    <font>
      <b/>
      <sz val="11"/>
      <color indexed="12"/>
      <name val="Arial"/>
    </font>
    <font>
      <sz val="9"/>
      <color indexed="23"/>
      <name val="Times New Roman"/>
    </font>
    <font>
      <i/>
      <sz val="12"/>
      <name val="Times New Roman"/>
    </font>
    <font>
      <b/>
      <sz val="11"/>
      <name val="Arial"/>
    </font>
    <font>
      <sz val="10"/>
      <color indexed="23"/>
      <name val="Arial"/>
    </font>
    <font>
      <b/>
      <sz val="16"/>
      <name val="Arial Narrow"/>
    </font>
    <font>
      <b/>
      <sz val="14"/>
      <name val="Arial"/>
    </font>
    <font>
      <sz val="10"/>
      <name val="Arial"/>
    </font>
    <font>
      <b/>
      <i/>
      <u/>
      <sz val="12"/>
      <name val="Times New Roman"/>
    </font>
    <font>
      <b/>
      <sz val="12"/>
      <name val="Arial"/>
    </font>
    <font>
      <sz val="12"/>
      <name val="Arial"/>
    </font>
    <font>
      <sz val="10"/>
      <color indexed="23"/>
      <name val="Times New Roman"/>
    </font>
    <font>
      <b/>
      <i/>
      <sz val="12"/>
      <color indexed="12"/>
      <name val="Arial"/>
    </font>
    <font>
      <b/>
      <sz val="10"/>
      <color indexed="55"/>
      <name val="Times New Roman"/>
    </font>
    <font>
      <b/>
      <sz val="10"/>
      <color indexed="23"/>
      <name val="Times New Roman"/>
    </font>
    <font>
      <sz val="10"/>
      <color indexed="60"/>
      <name val="Arial"/>
    </font>
    <font>
      <i/>
      <sz val="10"/>
      <color indexed="60"/>
      <name val="Times New Roman"/>
    </font>
    <font>
      <sz val="10"/>
      <name val="Arial"/>
    </font>
    <font>
      <b/>
      <i/>
      <sz val="10"/>
      <color indexed="10"/>
      <name val="Arial"/>
    </font>
    <font>
      <sz val="10"/>
      <name val="Arial"/>
    </font>
    <font>
      <sz val="10"/>
      <name val="Arial"/>
    </font>
    <font>
      <b/>
      <sz val="9"/>
      <name val="Arial"/>
      <family val="2"/>
    </font>
    <font>
      <sz val="10"/>
      <name val="Arial"/>
    </font>
    <font>
      <b/>
      <i/>
      <sz val="10"/>
      <color indexed="46"/>
      <name val="Arial"/>
    </font>
    <font>
      <b/>
      <i/>
      <sz val="9"/>
      <color indexed="46"/>
      <name val="Arial"/>
    </font>
    <font>
      <i/>
      <sz val="8"/>
      <name val="Arial"/>
    </font>
    <font>
      <sz val="10"/>
      <name val="Arial"/>
    </font>
    <font>
      <sz val="6"/>
      <name val="Arial"/>
    </font>
    <font>
      <sz val="10"/>
      <color indexed="46"/>
      <name val="Arial"/>
    </font>
    <font>
      <sz val="10"/>
      <color indexed="46"/>
      <name val="Times New Roman"/>
    </font>
    <font>
      <b/>
      <sz val="12"/>
      <color indexed="12"/>
      <name val="Arial"/>
    </font>
    <font>
      <b/>
      <sz val="12"/>
      <color indexed="12"/>
      <name val="Times New Roman"/>
    </font>
    <font>
      <sz val="12"/>
      <color indexed="60"/>
      <name val="Arial"/>
    </font>
    <font>
      <b/>
      <sz val="9"/>
      <color indexed="23"/>
      <name val="Times New Roman"/>
    </font>
    <font>
      <u/>
      <sz val="10"/>
      <color theme="10"/>
      <name val="Arial"/>
    </font>
    <font>
      <u/>
      <sz val="10"/>
      <color theme="11"/>
      <name val="Arial"/>
    </font>
    <font>
      <sz val="11"/>
      <name val="Arial Narrow"/>
    </font>
    <font>
      <sz val="11"/>
      <color indexed="23"/>
      <name val="Arial Narrow"/>
    </font>
    <font>
      <b/>
      <u/>
      <sz val="12"/>
      <name val="Arial"/>
    </font>
    <font>
      <sz val="9"/>
      <name val="Arial"/>
    </font>
    <font>
      <b/>
      <i/>
      <sz val="9"/>
      <color indexed="12"/>
      <name val="Arial"/>
    </font>
    <font>
      <sz val="8"/>
      <name val="Arial Narrow"/>
    </font>
    <font>
      <u/>
      <sz val="8"/>
      <name val="Arial Narrow"/>
    </font>
    <font>
      <sz val="9"/>
      <color rgb="FF008000"/>
      <name val="Times New Roman"/>
    </font>
    <font>
      <sz val="10"/>
      <color rgb="FFFF6600"/>
      <name val="Arial Narrow"/>
    </font>
    <font>
      <i/>
      <u/>
      <sz val="10"/>
      <color rgb="FFFF6600"/>
      <name val="Arial Narrow"/>
    </font>
    <font>
      <i/>
      <sz val="10"/>
      <color indexed="23"/>
      <name val="Arial"/>
    </font>
    <font>
      <u/>
      <sz val="10"/>
      <color indexed="23"/>
      <name val="Times New Roman"/>
    </font>
    <font>
      <u/>
      <sz val="10"/>
      <color indexed="23"/>
      <name val="Arial Narrow"/>
    </font>
    <font>
      <b/>
      <u/>
      <sz val="9"/>
      <name val="Arial"/>
    </font>
    <font>
      <i/>
      <sz val="10"/>
      <color rgb="FFFF6600"/>
      <name val="Times New Roman"/>
    </font>
    <font>
      <b/>
      <u/>
      <sz val="10"/>
      <name val="Times New Roman"/>
    </font>
    <font>
      <i/>
      <sz val="10"/>
      <color indexed="23"/>
      <name val="Times New Roman"/>
    </font>
    <font>
      <i/>
      <sz val="10"/>
      <color rgb="FF0000FF"/>
      <name val="Times New Roman"/>
    </font>
    <font>
      <b/>
      <i/>
      <sz val="14"/>
      <color indexed="23"/>
      <name val="Arial"/>
    </font>
    <font>
      <b/>
      <i/>
      <sz val="14"/>
      <color indexed="60"/>
      <name val="Arial"/>
    </font>
    <font>
      <sz val="11"/>
      <name val="Arial"/>
    </font>
    <font>
      <b/>
      <i/>
      <sz val="8"/>
      <color indexed="46"/>
      <name val="Arial"/>
    </font>
    <font>
      <sz val="10"/>
      <color rgb="FFFF0000"/>
      <name val="Arial"/>
      <family val="2"/>
    </font>
    <font>
      <b/>
      <sz val="10"/>
      <color theme="7"/>
      <name val="Times New Roman"/>
    </font>
    <font>
      <i/>
      <sz val="9"/>
      <color rgb="FF0000FF"/>
      <name val="Arial Narrow"/>
    </font>
    <font>
      <i/>
      <sz val="10"/>
      <color rgb="FF0000FF"/>
      <name val="Arial Narrow"/>
    </font>
    <font>
      <sz val="11"/>
      <name val="Times New Roman"/>
    </font>
    <font>
      <i/>
      <sz val="8"/>
      <color theme="9"/>
      <name val="Arial"/>
    </font>
    <font>
      <b/>
      <sz val="9"/>
      <color rgb="FF0000FF"/>
      <name val="Arial"/>
    </font>
    <font>
      <b/>
      <sz val="10"/>
      <color indexed="12"/>
      <name val="Times New Roman"/>
    </font>
    <font>
      <sz val="10"/>
      <color indexed="12"/>
      <name val="Times New Roman"/>
    </font>
    <font>
      <b/>
      <i/>
      <u/>
      <sz val="12"/>
      <color indexed="10"/>
      <name val="Times New Roman"/>
      <family val="1"/>
    </font>
    <font>
      <b/>
      <i/>
      <sz val="12"/>
      <color indexed="10"/>
      <name val="Times New Roman"/>
      <family val="1"/>
    </font>
    <font>
      <sz val="8"/>
      <color rgb="FF0000FF"/>
      <name val="Times New Roman"/>
      <family val="1"/>
    </font>
    <font>
      <i/>
      <sz val="8"/>
      <color rgb="FF0000FF"/>
      <name val="Times New Roman"/>
      <family val="1"/>
    </font>
    <font>
      <i/>
      <sz val="9"/>
      <name val="Arial"/>
      <family val="2"/>
    </font>
    <font>
      <sz val="10"/>
      <color indexed="55"/>
      <name val="Arial"/>
      <family val="2"/>
    </font>
  </fonts>
  <fills count="7">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9" tint="0.79998168889431442"/>
        <bgColor indexed="64"/>
      </patternFill>
    </fill>
  </fills>
  <borders count="19">
    <border>
      <left/>
      <right/>
      <top/>
      <bottom/>
      <diagonal/>
    </border>
    <border>
      <left style="thin">
        <color auto="1"/>
      </left>
      <right style="thin">
        <color auto="1"/>
      </right>
      <top style="thin">
        <color auto="1"/>
      </top>
      <bottom style="thin">
        <color auto="1"/>
      </bottom>
      <diagonal/>
    </border>
    <border>
      <left style="medium">
        <color auto="1"/>
      </left>
      <right/>
      <top/>
      <bottom/>
      <diagonal/>
    </border>
    <border>
      <left/>
      <right style="medium">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bottom/>
      <diagonal/>
    </border>
    <border>
      <left/>
      <right/>
      <top/>
      <bottom style="thin">
        <color auto="1"/>
      </bottom>
      <diagonal/>
    </border>
    <border>
      <left/>
      <right/>
      <top/>
      <bottom style="double">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382">
    <xf numFmtId="0" fontId="0" fillId="0" borderId="0"/>
    <xf numFmtId="44" fontId="3" fillId="0" borderId="0" applyFont="0" applyFill="0" applyBorder="0" applyAlignment="0" applyProtection="0"/>
    <xf numFmtId="9" fontId="3" fillId="0" borderId="0" applyFon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43" fontId="2" fillId="0" borderId="0" applyFon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172" fontId="5" fillId="0" borderId="0">
      <alignment horizontal="left" indent="1"/>
    </xf>
    <xf numFmtId="173" fontId="2" fillId="0" borderId="0" applyNumberFormat="0" applyFont="0" applyBorder="0">
      <alignment horizontal="center"/>
    </xf>
    <xf numFmtId="173" fontId="2" fillId="0" borderId="0">
      <alignment horizontal="left" indent="1"/>
    </xf>
    <xf numFmtId="173" fontId="2" fillId="0" borderId="0">
      <alignment horizontal="left" indent="2"/>
    </xf>
    <xf numFmtId="0" fontId="2" fillId="0" borderId="0"/>
    <xf numFmtId="173" fontId="2" fillId="0" borderId="11" applyNumberFormat="0" applyFont="0" applyBorder="0">
      <alignment horizontal="right"/>
    </xf>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cellStyleXfs>
  <cellXfs count="309">
    <xf numFmtId="0" fontId="0" fillId="0" borderId="0" xfId="0"/>
    <xf numFmtId="0" fontId="0" fillId="0" borderId="0" xfId="0" applyAlignment="1">
      <alignment horizontal="center"/>
    </xf>
    <xf numFmtId="164" fontId="7" fillId="2" borderId="0" xfId="0" applyNumberFormat="1" applyFont="1" applyFill="1" applyAlignment="1">
      <alignment vertical="center"/>
    </xf>
    <xf numFmtId="0" fontId="0" fillId="0" borderId="0" xfId="0" applyAlignment="1">
      <alignment horizontal="centerContinuous"/>
    </xf>
    <xf numFmtId="0" fontId="11" fillId="0" borderId="0" xfId="0" applyFont="1" applyAlignment="1">
      <alignment horizontal="right"/>
    </xf>
    <xf numFmtId="0" fontId="9" fillId="0" borderId="0" xfId="0" applyFont="1"/>
    <xf numFmtId="0" fontId="14" fillId="0" borderId="0" xfId="0" applyFont="1"/>
    <xf numFmtId="164" fontId="15" fillId="0" borderId="0" xfId="2" applyNumberFormat="1" applyFont="1" applyAlignment="1" applyProtection="1">
      <alignment vertical="center"/>
    </xf>
    <xf numFmtId="0" fontId="10" fillId="0" borderId="0" xfId="0" applyFont="1"/>
    <xf numFmtId="0" fontId="9" fillId="0" borderId="0" xfId="0" applyFont="1" applyAlignment="1">
      <alignment horizontal="left" wrapText="1"/>
    </xf>
    <xf numFmtId="168" fontId="18" fillId="0" borderId="0" xfId="1" applyNumberFormat="1" applyFont="1"/>
    <xf numFmtId="168" fontId="18" fillId="0" borderId="4" xfId="1" applyNumberFormat="1" applyFont="1" applyBorder="1"/>
    <xf numFmtId="0" fontId="0" fillId="0" borderId="5" xfId="0" applyBorder="1"/>
    <xf numFmtId="168" fontId="18" fillId="0" borderId="5" xfId="1" applyNumberFormat="1" applyFont="1" applyBorder="1"/>
    <xf numFmtId="0" fontId="19" fillId="0" borderId="5" xfId="0" applyFont="1" applyFill="1" applyBorder="1"/>
    <xf numFmtId="0" fontId="20" fillId="0" borderId="5" xfId="0" applyFont="1" applyBorder="1" applyAlignment="1">
      <alignment horizontal="center"/>
    </xf>
    <xf numFmtId="0" fontId="0" fillId="0" borderId="6" xfId="0" applyBorder="1"/>
    <xf numFmtId="168" fontId="18" fillId="0" borderId="2" xfId="1" applyNumberFormat="1" applyFont="1" applyBorder="1"/>
    <xf numFmtId="0" fontId="0" fillId="0" borderId="3" xfId="0" applyBorder="1"/>
    <xf numFmtId="0" fontId="0" fillId="0" borderId="2" xfId="0" applyBorder="1"/>
    <xf numFmtId="0" fontId="23" fillId="0" borderId="0" xfId="0" applyFont="1" applyBorder="1"/>
    <xf numFmtId="0" fontId="0" fillId="0" borderId="0" xfId="0" applyBorder="1"/>
    <xf numFmtId="0" fontId="23" fillId="0" borderId="0" xfId="0" applyFont="1"/>
    <xf numFmtId="0" fontId="24" fillId="0" borderId="0" xfId="0" applyFont="1" applyBorder="1"/>
    <xf numFmtId="0" fontId="0" fillId="0" borderId="7" xfId="0" applyBorder="1"/>
    <xf numFmtId="0" fontId="0" fillId="0" borderId="8" xfId="0" applyBorder="1"/>
    <xf numFmtId="0" fontId="3" fillId="0" borderId="0" xfId="0" applyFont="1" applyBorder="1"/>
    <xf numFmtId="0" fontId="25" fillId="0" borderId="0" xfId="0" applyFont="1" applyBorder="1"/>
    <xf numFmtId="0" fontId="26" fillId="0" borderId="0" xfId="0" quotePrefix="1" applyFont="1" applyBorder="1" applyAlignment="1">
      <alignment horizontal="center"/>
    </xf>
    <xf numFmtId="164" fontId="28" fillId="0" borderId="0" xfId="2" applyNumberFormat="1" applyFont="1" applyBorder="1" applyAlignment="1">
      <alignment horizontal="center" vertical="center"/>
    </xf>
    <xf numFmtId="0" fontId="0" fillId="0" borderId="0" xfId="0" applyBorder="1" applyAlignment="1">
      <alignment vertical="center"/>
    </xf>
    <xf numFmtId="0" fontId="29" fillId="0" borderId="3" xfId="0" applyFont="1" applyBorder="1"/>
    <xf numFmtId="0" fontId="26" fillId="0" borderId="0" xfId="0" quotePrefix="1" applyFont="1" applyBorder="1" applyAlignment="1">
      <alignment horizontal="center" vertical="center"/>
    </xf>
    <xf numFmtId="0" fontId="0" fillId="0" borderId="0" xfId="0" applyBorder="1" applyAlignment="1">
      <alignment horizontal="right"/>
    </xf>
    <xf numFmtId="164" fontId="30" fillId="0" borderId="3" xfId="2" applyNumberFormat="1" applyFont="1" applyFill="1" applyBorder="1" applyAlignment="1">
      <alignment horizontal="left" indent="1"/>
    </xf>
    <xf numFmtId="0" fontId="26" fillId="0" borderId="0" xfId="0" quotePrefix="1" applyFont="1" applyBorder="1"/>
    <xf numFmtId="0" fontId="27" fillId="0" borderId="0" xfId="0" applyFont="1" applyBorder="1"/>
    <xf numFmtId="0" fontId="0" fillId="0" borderId="0" xfId="0" applyBorder="1" applyAlignment="1"/>
    <xf numFmtId="0" fontId="29" fillId="0" borderId="6" xfId="0" applyFont="1" applyBorder="1"/>
    <xf numFmtId="0" fontId="0" fillId="0" borderId="0" xfId="0" applyBorder="1" applyAlignment="1">
      <alignment horizontal="center"/>
    </xf>
    <xf numFmtId="0" fontId="0" fillId="0" borderId="3" xfId="0" applyBorder="1" applyAlignment="1">
      <alignment horizontal="center"/>
    </xf>
    <xf numFmtId="0" fontId="19" fillId="0" borderId="2" xfId="0" applyFont="1" applyBorder="1"/>
    <xf numFmtId="0" fontId="5" fillId="0" borderId="0" xfId="0" applyFont="1" applyBorder="1"/>
    <xf numFmtId="168" fontId="31" fillId="0" borderId="2" xfId="1" applyNumberFormat="1" applyFont="1" applyBorder="1"/>
    <xf numFmtId="9" fontId="0" fillId="0" borderId="0" xfId="0" applyNumberFormat="1" applyBorder="1"/>
    <xf numFmtId="0" fontId="29" fillId="0" borderId="0" xfId="0" applyFont="1" applyBorder="1"/>
    <xf numFmtId="0" fontId="33" fillId="0" borderId="2" xfId="0" applyFont="1" applyBorder="1"/>
    <xf numFmtId="168" fontId="34" fillId="0" borderId="0" xfId="1" applyNumberFormat="1" applyFont="1" applyBorder="1"/>
    <xf numFmtId="168" fontId="36" fillId="0" borderId="0" xfId="1" applyNumberFormat="1" applyFont="1" applyBorder="1"/>
    <xf numFmtId="0" fontId="29" fillId="0" borderId="9" xfId="0" applyFont="1" applyBorder="1" applyAlignment="1">
      <alignment horizontal="center"/>
    </xf>
    <xf numFmtId="168" fontId="18" fillId="0" borderId="4" xfId="1" applyNumberFormat="1" applyFont="1" applyBorder="1" applyAlignment="1">
      <alignment vertical="center"/>
    </xf>
    <xf numFmtId="0" fontId="9" fillId="0" borderId="0" xfId="0" applyFont="1" applyAlignment="1">
      <alignment horizontal="left"/>
    </xf>
    <xf numFmtId="0" fontId="32" fillId="0" borderId="0" xfId="0" applyFont="1" applyBorder="1" applyAlignment="1">
      <alignment vertical="center"/>
    </xf>
    <xf numFmtId="165" fontId="10" fillId="0" borderId="3" xfId="2" applyNumberFormat="1" applyFont="1" applyBorder="1" applyAlignment="1">
      <alignment horizontal="center"/>
    </xf>
    <xf numFmtId="0" fontId="39" fillId="0" borderId="0" xfId="0" applyFont="1"/>
    <xf numFmtId="0" fontId="16" fillId="0" borderId="0" xfId="0" applyFont="1"/>
    <xf numFmtId="0" fontId="27" fillId="0" borderId="0" xfId="0" applyFont="1"/>
    <xf numFmtId="164" fontId="15" fillId="0" borderId="0" xfId="2" applyNumberFormat="1" applyFont="1" applyAlignment="1" applyProtection="1">
      <alignment horizontal="center" vertical="center"/>
    </xf>
    <xf numFmtId="0" fontId="12" fillId="0" borderId="0" xfId="0" applyFont="1" applyBorder="1"/>
    <xf numFmtId="0" fontId="13" fillId="0" borderId="0" xfId="0" applyFont="1" applyBorder="1"/>
    <xf numFmtId="0" fontId="11" fillId="0" borderId="0" xfId="0" applyFont="1" applyAlignment="1">
      <alignment horizontal="left"/>
    </xf>
    <xf numFmtId="0" fontId="24" fillId="0" borderId="0" xfId="0" applyFont="1" applyFill="1" applyBorder="1" applyAlignment="1">
      <alignment horizontal="center" vertical="center"/>
    </xf>
    <xf numFmtId="168" fontId="17" fillId="0" borderId="0" xfId="1" applyNumberFormat="1" applyFont="1" applyFill="1" applyBorder="1" applyAlignment="1">
      <alignment horizontal="centerContinuous" vertical="center"/>
    </xf>
    <xf numFmtId="168" fontId="5" fillId="0" borderId="0" xfId="1" applyNumberFormat="1" applyFont="1" applyFill="1" applyBorder="1" applyAlignment="1">
      <alignment horizontal="left" vertical="center"/>
    </xf>
    <xf numFmtId="0" fontId="20" fillId="0" borderId="0" xfId="0" applyFont="1" applyBorder="1" applyAlignment="1">
      <alignment horizontal="left"/>
    </xf>
    <xf numFmtId="168" fontId="35" fillId="0" borderId="0" xfId="1" applyNumberFormat="1" applyFont="1" applyBorder="1"/>
    <xf numFmtId="168" fontId="5" fillId="0" borderId="2" xfId="1" applyNumberFormat="1" applyFont="1" applyBorder="1" applyAlignment="1">
      <alignment horizontal="left" vertical="center"/>
    </xf>
    <xf numFmtId="168" fontId="5" fillId="0" borderId="2" xfId="1" applyNumberFormat="1" applyFont="1" applyBorder="1" applyAlignment="1">
      <alignment vertical="center"/>
    </xf>
    <xf numFmtId="0" fontId="39" fillId="0" borderId="0" xfId="0" applyFont="1" applyAlignment="1">
      <alignment horizontal="left" wrapText="1"/>
    </xf>
    <xf numFmtId="0" fontId="45" fillId="0" borderId="0" xfId="0" applyFont="1" applyAlignment="1">
      <alignment horizontal="left" wrapText="1"/>
    </xf>
    <xf numFmtId="0" fontId="5" fillId="0" borderId="0" xfId="0" applyFont="1" applyAlignment="1">
      <alignment horizontal="center" wrapText="1"/>
    </xf>
    <xf numFmtId="0" fontId="25" fillId="0" borderId="2" xfId="0" applyFont="1" applyBorder="1"/>
    <xf numFmtId="0" fontId="5" fillId="0" borderId="0" xfId="0" applyFont="1" applyBorder="1" applyAlignment="1">
      <alignment horizontal="center"/>
    </xf>
    <xf numFmtId="0" fontId="48" fillId="0" borderId="3" xfId="0" applyFont="1" applyBorder="1" applyAlignment="1">
      <alignment horizontal="center"/>
    </xf>
    <xf numFmtId="168" fontId="5" fillId="0" borderId="2" xfId="1" applyNumberFormat="1" applyFont="1" applyBorder="1" applyAlignment="1">
      <alignment horizontal="right" vertical="center"/>
    </xf>
    <xf numFmtId="168" fontId="53" fillId="0" borderId="0" xfId="1" applyNumberFormat="1" applyFont="1" applyBorder="1" applyAlignment="1">
      <alignment horizontal="center" vertical="center"/>
    </xf>
    <xf numFmtId="0" fontId="44" fillId="0" borderId="0" xfId="0" applyFont="1" applyAlignment="1">
      <alignment vertical="center"/>
    </xf>
    <xf numFmtId="0" fontId="54" fillId="0" borderId="0" xfId="0" applyFont="1" applyAlignment="1">
      <alignment vertical="center"/>
    </xf>
    <xf numFmtId="0" fontId="2" fillId="0" borderId="0" xfId="0" applyFont="1" applyAlignment="1">
      <alignment vertical="center"/>
    </xf>
    <xf numFmtId="0" fontId="56" fillId="0" borderId="0" xfId="0" applyFont="1" applyAlignment="1">
      <alignment vertical="center"/>
    </xf>
    <xf numFmtId="0" fontId="57" fillId="0" borderId="0" xfId="0" applyFont="1" applyAlignment="1">
      <alignment vertical="center"/>
    </xf>
    <xf numFmtId="165" fontId="54" fillId="0" borderId="0" xfId="0" applyNumberFormat="1" applyFont="1" applyAlignment="1">
      <alignment vertical="center"/>
    </xf>
    <xf numFmtId="2" fontId="44" fillId="0" borderId="0" xfId="0" applyNumberFormat="1" applyFont="1" applyAlignment="1">
      <alignment vertical="center"/>
    </xf>
    <xf numFmtId="0" fontId="16" fillId="0" borderId="0" xfId="0" applyFont="1" applyBorder="1" applyAlignment="1">
      <alignment vertical="center"/>
    </xf>
    <xf numFmtId="0" fontId="44" fillId="0" borderId="0" xfId="0" applyFont="1" applyBorder="1" applyAlignment="1">
      <alignment vertical="center"/>
    </xf>
    <xf numFmtId="0" fontId="9" fillId="0" borderId="12" xfId="0" applyFont="1" applyBorder="1"/>
    <xf numFmtId="165" fontId="46" fillId="0" borderId="0" xfId="0" applyNumberFormat="1" applyFont="1" applyAlignment="1">
      <alignment horizontal="right" vertical="center"/>
    </xf>
    <xf numFmtId="0" fontId="59" fillId="0" borderId="0" xfId="0" applyFont="1" applyAlignment="1">
      <alignment vertical="center"/>
    </xf>
    <xf numFmtId="0" fontId="11" fillId="0" borderId="0" xfId="0" applyFont="1" applyBorder="1" applyAlignment="1">
      <alignment vertical="center"/>
    </xf>
    <xf numFmtId="0" fontId="13" fillId="0" borderId="0" xfId="0" applyFont="1" applyAlignment="1">
      <alignment horizontal="left" vertical="center"/>
    </xf>
    <xf numFmtId="167" fontId="55" fillId="0" borderId="0" xfId="0" applyNumberFormat="1" applyFont="1" applyFill="1" applyAlignment="1">
      <alignment horizontal="center" vertical="center"/>
    </xf>
    <xf numFmtId="167" fontId="60" fillId="0" borderId="0" xfId="0" applyNumberFormat="1" applyFont="1" applyFill="1" applyAlignment="1">
      <alignment horizontal="center" vertical="center"/>
    </xf>
    <xf numFmtId="164" fontId="17" fillId="0" borderId="0" xfId="1" applyNumberFormat="1" applyFont="1" applyFill="1" applyBorder="1" applyAlignment="1">
      <alignment horizontal="center" vertical="center"/>
    </xf>
    <xf numFmtId="170" fontId="37" fillId="0" borderId="0" xfId="0" applyNumberFormat="1" applyFont="1" applyFill="1" applyBorder="1" applyAlignment="1">
      <alignment vertical="center"/>
    </xf>
    <xf numFmtId="1" fontId="17" fillId="0" borderId="0" xfId="0" applyNumberFormat="1" applyFont="1" applyFill="1" applyBorder="1" applyAlignment="1">
      <alignment vertical="center"/>
    </xf>
    <xf numFmtId="0" fontId="61" fillId="0" borderId="0" xfId="0" applyFont="1" applyBorder="1" applyAlignment="1">
      <alignment horizontal="left" vertical="center"/>
    </xf>
    <xf numFmtId="1" fontId="64" fillId="0" borderId="0" xfId="0" applyNumberFormat="1" applyFont="1" applyAlignment="1">
      <alignment vertical="center"/>
    </xf>
    <xf numFmtId="0" fontId="65" fillId="0" borderId="0" xfId="0" applyFont="1" applyAlignment="1">
      <alignment vertical="center"/>
    </xf>
    <xf numFmtId="2" fontId="65" fillId="0" borderId="0" xfId="0" applyNumberFormat="1" applyFont="1" applyAlignment="1">
      <alignment vertical="center"/>
    </xf>
    <xf numFmtId="2" fontId="65" fillId="0" borderId="0" xfId="0" applyNumberFormat="1" applyFont="1" applyAlignment="1">
      <alignment vertical="center"/>
    </xf>
    <xf numFmtId="1" fontId="62" fillId="0" borderId="0" xfId="0" applyNumberFormat="1" applyFont="1" applyAlignment="1">
      <alignment horizontal="right" vertical="center"/>
    </xf>
    <xf numFmtId="0" fontId="63" fillId="0" borderId="0" xfId="0" applyFont="1" applyAlignment="1">
      <alignment horizontal="right" vertical="center"/>
    </xf>
    <xf numFmtId="10" fontId="32" fillId="2" borderId="0" xfId="0" applyNumberFormat="1" applyFont="1" applyFill="1" applyAlignment="1">
      <alignment horizontal="right" vertical="center"/>
    </xf>
    <xf numFmtId="166" fontId="24" fillId="2" borderId="0" xfId="0" applyNumberFormat="1" applyFont="1" applyFill="1" applyBorder="1" applyAlignment="1">
      <alignment horizontal="center"/>
    </xf>
    <xf numFmtId="166" fontId="24" fillId="2" borderId="0" xfId="0" applyNumberFormat="1" applyFont="1" applyFill="1" applyBorder="1" applyAlignment="1">
      <alignment horizontal="right"/>
    </xf>
    <xf numFmtId="165" fontId="41" fillId="0" borderId="3" xfId="2" applyNumberFormat="1" applyFont="1" applyBorder="1" applyAlignment="1">
      <alignment horizontal="center"/>
    </xf>
    <xf numFmtId="0" fontId="51" fillId="0" borderId="3" xfId="0" applyFont="1" applyBorder="1" applyAlignment="1">
      <alignment horizontal="center"/>
    </xf>
    <xf numFmtId="165" fontId="69" fillId="0" borderId="1" xfId="2" applyNumberFormat="1" applyFont="1" applyFill="1" applyBorder="1" applyAlignment="1">
      <alignment horizontal="center"/>
    </xf>
    <xf numFmtId="0" fontId="0" fillId="0" borderId="2" xfId="0" applyBorder="1" applyAlignment="1"/>
    <xf numFmtId="0" fontId="0" fillId="0" borderId="0" xfId="0" applyAlignment="1"/>
    <xf numFmtId="164" fontId="70" fillId="0" borderId="0" xfId="2" applyNumberFormat="1" applyFont="1" applyBorder="1" applyAlignment="1">
      <alignment horizontal="right" vertical="center"/>
    </xf>
    <xf numFmtId="0" fontId="38" fillId="0" borderId="0" xfId="0" applyFont="1" applyBorder="1" applyAlignment="1">
      <alignment horizontal="right" vertical="center"/>
    </xf>
    <xf numFmtId="0" fontId="0" fillId="0" borderId="2" xfId="0" applyBorder="1" applyAlignment="1">
      <alignment vertical="top"/>
    </xf>
    <xf numFmtId="0" fontId="0" fillId="0" borderId="0" xfId="0" applyBorder="1" applyAlignment="1">
      <alignment vertical="top"/>
    </xf>
    <xf numFmtId="0" fontId="19" fillId="0" borderId="0" xfId="0" applyFont="1" applyAlignment="1">
      <alignment horizontal="center" vertical="top" wrapText="1"/>
    </xf>
    <xf numFmtId="0" fontId="5" fillId="0" borderId="0" xfId="0" applyFont="1" applyBorder="1" applyAlignment="1">
      <alignment vertical="top"/>
    </xf>
    <xf numFmtId="0" fontId="0" fillId="0" borderId="3" xfId="0" applyBorder="1" applyAlignment="1">
      <alignment vertical="top"/>
    </xf>
    <xf numFmtId="0" fontId="0" fillId="0" borderId="0" xfId="0" applyAlignment="1">
      <alignment vertical="top"/>
    </xf>
    <xf numFmtId="0" fontId="5" fillId="0" borderId="0" xfId="0" applyFont="1" applyAlignment="1">
      <alignment horizontal="center" vertical="top" wrapText="1"/>
    </xf>
    <xf numFmtId="0" fontId="24" fillId="0" borderId="0" xfId="0" applyFont="1" applyAlignment="1">
      <alignment horizontal="center" wrapText="1"/>
    </xf>
    <xf numFmtId="164" fontId="62" fillId="2" borderId="0" xfId="0" applyNumberFormat="1" applyFont="1" applyFill="1" applyAlignment="1">
      <alignment vertical="center"/>
    </xf>
    <xf numFmtId="0" fontId="0" fillId="0" borderId="2" xfId="0" applyFont="1" applyBorder="1"/>
    <xf numFmtId="0" fontId="0" fillId="0" borderId="0" xfId="0" applyFont="1" applyBorder="1"/>
    <xf numFmtId="0" fontId="39" fillId="0" borderId="12" xfId="0" applyFont="1" applyBorder="1"/>
    <xf numFmtId="164" fontId="47" fillId="0" borderId="0" xfId="2" applyNumberFormat="1" applyFont="1" applyBorder="1" applyAlignment="1" applyProtection="1">
      <alignment horizontal="center" vertical="center"/>
    </xf>
    <xf numFmtId="164" fontId="47" fillId="0" borderId="12" xfId="2" applyNumberFormat="1" applyFont="1" applyBorder="1" applyAlignment="1" applyProtection="1">
      <alignment horizontal="center" vertical="center"/>
    </xf>
    <xf numFmtId="164" fontId="47" fillId="0" borderId="0" xfId="2" applyNumberFormat="1" applyFont="1" applyAlignment="1" applyProtection="1">
      <alignment horizontal="center" vertical="center"/>
    </xf>
    <xf numFmtId="0" fontId="24" fillId="0" borderId="0" xfId="0" applyFont="1" applyBorder="1" applyAlignment="1">
      <alignment horizontal="center"/>
    </xf>
    <xf numFmtId="0" fontId="24" fillId="0" borderId="12" xfId="0" applyFont="1" applyBorder="1" applyAlignment="1">
      <alignment horizontal="center"/>
    </xf>
    <xf numFmtId="0" fontId="0" fillId="0" borderId="0" xfId="0" applyFont="1"/>
    <xf numFmtId="164" fontId="5" fillId="0" borderId="0" xfId="2" applyNumberFormat="1" applyFont="1" applyAlignment="1" applyProtection="1">
      <alignment horizontal="center" vertical="center"/>
    </xf>
    <xf numFmtId="0" fontId="73" fillId="0" borderId="0" xfId="0" applyFont="1"/>
    <xf numFmtId="165" fontId="74" fillId="0" borderId="0" xfId="0" applyNumberFormat="1" applyFont="1" applyAlignment="1">
      <alignment horizontal="center" vertical="center"/>
    </xf>
    <xf numFmtId="0" fontId="75" fillId="0" borderId="0" xfId="0" applyFont="1" applyAlignment="1">
      <alignment horizontal="right"/>
    </xf>
    <xf numFmtId="0" fontId="76" fillId="0" borderId="0" xfId="0" applyFont="1" applyBorder="1" applyAlignment="1">
      <alignment horizontal="right"/>
    </xf>
    <xf numFmtId="165" fontId="54" fillId="4" borderId="0" xfId="0" applyNumberFormat="1" applyFont="1" applyFill="1" applyAlignment="1">
      <alignment vertical="center"/>
    </xf>
    <xf numFmtId="164" fontId="62" fillId="4" borderId="0" xfId="0" applyNumberFormat="1" applyFont="1" applyFill="1" applyAlignment="1">
      <alignment vertical="center"/>
    </xf>
    <xf numFmtId="2" fontId="65" fillId="4" borderId="0" xfId="0" applyNumberFormat="1" applyFont="1" applyFill="1" applyAlignment="1">
      <alignment vertical="center"/>
    </xf>
    <xf numFmtId="1" fontId="64" fillId="4" borderId="0" xfId="0" applyNumberFormat="1" applyFont="1" applyFill="1" applyAlignment="1">
      <alignment vertical="center"/>
    </xf>
    <xf numFmtId="0" fontId="16" fillId="4" borderId="0" xfId="0" applyFont="1" applyFill="1" applyBorder="1" applyAlignment="1">
      <alignment vertical="center"/>
    </xf>
    <xf numFmtId="9" fontId="22" fillId="0" borderId="3" xfId="2" applyFont="1" applyBorder="1" applyAlignment="1">
      <alignment horizontal="center"/>
    </xf>
    <xf numFmtId="9" fontId="52" fillId="0" borderId="1" xfId="2" applyFont="1" applyFill="1" applyBorder="1" applyAlignment="1">
      <alignment horizontal="center"/>
    </xf>
    <xf numFmtId="164" fontId="5" fillId="2" borderId="0" xfId="0" applyNumberFormat="1" applyFont="1" applyFill="1" applyBorder="1" applyAlignment="1">
      <alignment vertical="center"/>
    </xf>
    <xf numFmtId="164" fontId="5" fillId="4" borderId="0" xfId="0" applyNumberFormat="1" applyFont="1" applyFill="1" applyBorder="1" applyAlignment="1">
      <alignment vertical="center"/>
    </xf>
    <xf numFmtId="9" fontId="78" fillId="0" borderId="0" xfId="0" applyNumberFormat="1" applyFont="1" applyAlignment="1">
      <alignment vertical="center"/>
    </xf>
    <xf numFmtId="0" fontId="80" fillId="0" borderId="11" xfId="0" applyFont="1" applyBorder="1" applyAlignment="1">
      <alignment horizontal="center" wrapText="1"/>
    </xf>
    <xf numFmtId="164" fontId="80" fillId="0" borderId="0" xfId="2" applyNumberFormat="1" applyFont="1" applyBorder="1" applyAlignment="1" applyProtection="1">
      <alignment horizontal="center" vertical="center"/>
    </xf>
    <xf numFmtId="164" fontId="81" fillId="0" borderId="0" xfId="2" applyNumberFormat="1" applyFont="1" applyAlignment="1">
      <alignment horizontal="center"/>
    </xf>
    <xf numFmtId="0" fontId="82" fillId="0" borderId="0" xfId="0" applyFont="1" applyBorder="1" applyAlignment="1">
      <alignment horizontal="center" wrapText="1"/>
    </xf>
    <xf numFmtId="0" fontId="9" fillId="0" borderId="15" xfId="0" applyFont="1" applyBorder="1"/>
    <xf numFmtId="164" fontId="47" fillId="0" borderId="15" xfId="2" applyNumberFormat="1" applyFont="1" applyBorder="1" applyAlignment="1" applyProtection="1">
      <alignment horizontal="center" vertical="center"/>
    </xf>
    <xf numFmtId="164" fontId="5" fillId="0" borderId="15" xfId="2" applyNumberFormat="1" applyFont="1" applyBorder="1" applyAlignment="1" applyProtection="1">
      <alignment horizontal="center" vertical="center"/>
    </xf>
    <xf numFmtId="164" fontId="15" fillId="0" borderId="15" xfId="2" applyNumberFormat="1" applyFont="1" applyBorder="1" applyAlignment="1" applyProtection="1">
      <alignment vertical="center"/>
    </xf>
    <xf numFmtId="164" fontId="80" fillId="0" borderId="15" xfId="2" applyNumberFormat="1" applyFont="1" applyBorder="1" applyAlignment="1" applyProtection="1">
      <alignment horizontal="center" vertical="center"/>
    </xf>
    <xf numFmtId="164" fontId="81" fillId="0" borderId="15" xfId="2" applyNumberFormat="1" applyFont="1" applyBorder="1" applyAlignment="1">
      <alignment horizontal="center"/>
    </xf>
    <xf numFmtId="165" fontId="46" fillId="0" borderId="15" xfId="0" applyNumberFormat="1" applyFont="1" applyBorder="1" applyAlignment="1">
      <alignment horizontal="right" vertical="center"/>
    </xf>
    <xf numFmtId="165" fontId="74" fillId="0" borderId="16" xfId="0" applyNumberFormat="1" applyFont="1" applyBorder="1" applyAlignment="1">
      <alignment horizontal="center" vertical="center"/>
    </xf>
    <xf numFmtId="164" fontId="5" fillId="0" borderId="0" xfId="2" applyNumberFormat="1" applyFont="1" applyBorder="1" applyAlignment="1" applyProtection="1">
      <alignment horizontal="center" vertical="center"/>
    </xf>
    <xf numFmtId="164" fontId="5" fillId="0" borderId="12" xfId="2" applyNumberFormat="1" applyFont="1" applyBorder="1" applyAlignment="1" applyProtection="1">
      <alignment horizontal="center" vertical="center"/>
    </xf>
    <xf numFmtId="164" fontId="15" fillId="0" borderId="12" xfId="2" applyNumberFormat="1" applyFont="1" applyBorder="1" applyAlignment="1" applyProtection="1">
      <alignment vertical="center"/>
    </xf>
    <xf numFmtId="164" fontId="80" fillId="0" borderId="12" xfId="2" applyNumberFormat="1" applyFont="1" applyBorder="1" applyAlignment="1" applyProtection="1">
      <alignment horizontal="center" vertical="center"/>
    </xf>
    <xf numFmtId="164" fontId="81" fillId="0" borderId="12" xfId="2" applyNumberFormat="1" applyFont="1" applyBorder="1" applyAlignment="1">
      <alignment horizontal="center"/>
    </xf>
    <xf numFmtId="165" fontId="46" fillId="0" borderId="12" xfId="0" applyNumberFormat="1" applyFont="1" applyBorder="1" applyAlignment="1">
      <alignment horizontal="right" vertical="center"/>
    </xf>
    <xf numFmtId="165" fontId="74" fillId="0" borderId="12" xfId="0" applyNumberFormat="1" applyFont="1" applyBorder="1" applyAlignment="1">
      <alignment horizontal="center" vertical="center"/>
    </xf>
    <xf numFmtId="164" fontId="83" fillId="0" borderId="0" xfId="0" applyNumberFormat="1" applyFont="1" applyAlignment="1">
      <alignment horizontal="center"/>
    </xf>
    <xf numFmtId="164" fontId="83" fillId="0" borderId="12" xfId="0" applyNumberFormat="1" applyFont="1" applyBorder="1" applyAlignment="1">
      <alignment horizontal="center"/>
    </xf>
    <xf numFmtId="164" fontId="41" fillId="0" borderId="0" xfId="0" applyNumberFormat="1" applyFont="1" applyAlignment="1">
      <alignment horizontal="center"/>
    </xf>
    <xf numFmtId="164" fontId="41" fillId="0" borderId="12" xfId="0" applyNumberFormat="1" applyFont="1" applyBorder="1" applyAlignment="1">
      <alignment horizontal="center"/>
    </xf>
    <xf numFmtId="164" fontId="41" fillId="0" borderId="15" xfId="0" applyNumberFormat="1" applyFont="1" applyBorder="1" applyAlignment="1">
      <alignment horizontal="center"/>
    </xf>
    <xf numFmtId="0" fontId="16" fillId="0" borderId="11" xfId="0" applyFont="1" applyBorder="1" applyAlignment="1">
      <alignment horizontal="center" wrapText="1"/>
    </xf>
    <xf numFmtId="0" fontId="85" fillId="0" borderId="0" xfId="0" applyFont="1" applyAlignment="1">
      <alignment horizontal="center"/>
    </xf>
    <xf numFmtId="0" fontId="58" fillId="0" borderId="0" xfId="0" applyFont="1" applyBorder="1" applyAlignment="1">
      <alignment horizontal="right"/>
    </xf>
    <xf numFmtId="0" fontId="86" fillId="0" borderId="0" xfId="0" applyFont="1" applyBorder="1" applyAlignment="1">
      <alignment horizontal="right"/>
    </xf>
    <xf numFmtId="0" fontId="84" fillId="0" borderId="0" xfId="0" applyFont="1" applyAlignment="1">
      <alignment horizontal="center"/>
    </xf>
    <xf numFmtId="164" fontId="87" fillId="0" borderId="0" xfId="2" applyNumberFormat="1" applyFont="1" applyAlignment="1">
      <alignment vertical="center"/>
    </xf>
    <xf numFmtId="10" fontId="2" fillId="0" borderId="0" xfId="2" applyNumberFormat="1" applyFont="1" applyAlignment="1">
      <alignment vertical="center"/>
    </xf>
    <xf numFmtId="0" fontId="50" fillId="0" borderId="0" xfId="0" applyFont="1" applyBorder="1" applyAlignment="1">
      <alignment horizontal="center"/>
    </xf>
    <xf numFmtId="0" fontId="21" fillId="0" borderId="0" xfId="0" applyFont="1" applyFill="1" applyBorder="1" applyAlignment="1">
      <alignment horizontal="left" vertical="center" wrapText="1"/>
    </xf>
    <xf numFmtId="0" fontId="19" fillId="0" borderId="18" xfId="0" applyFont="1" applyFill="1" applyBorder="1" applyAlignment="1">
      <alignment horizontal="center"/>
    </xf>
    <xf numFmtId="0" fontId="19" fillId="0" borderId="13" xfId="0" applyFont="1" applyFill="1" applyBorder="1" applyAlignment="1">
      <alignment horizontal="center"/>
    </xf>
    <xf numFmtId="0" fontId="38" fillId="0" borderId="0" xfId="0" applyFont="1" applyBorder="1" applyAlignment="1">
      <alignment horizontal="center" vertical="center" wrapText="1"/>
    </xf>
    <xf numFmtId="0" fontId="89" fillId="0" borderId="0" xfId="0" quotePrefix="1" applyFont="1" applyBorder="1" applyAlignment="1">
      <alignment horizontal="center" vertical="center"/>
    </xf>
    <xf numFmtId="0" fontId="90" fillId="0" borderId="0" xfId="0" applyFont="1" applyBorder="1" applyAlignment="1">
      <alignment horizontal="left"/>
    </xf>
    <xf numFmtId="0" fontId="90" fillId="0" borderId="0" xfId="0" applyFont="1" applyBorder="1" applyAlignment="1">
      <alignment horizontal="center"/>
    </xf>
    <xf numFmtId="164" fontId="91" fillId="0" borderId="0" xfId="2" applyNumberFormat="1" applyFont="1" applyBorder="1" applyAlignment="1">
      <alignment horizontal="center" vertical="center"/>
    </xf>
    <xf numFmtId="164" fontId="92" fillId="0" borderId="1" xfId="2" applyNumberFormat="1" applyFont="1" applyFill="1" applyBorder="1" applyAlignment="1">
      <alignment horizontal="center"/>
    </xf>
    <xf numFmtId="0" fontId="13" fillId="0" borderId="12" xfId="0" applyFont="1" applyBorder="1"/>
    <xf numFmtId="9" fontId="78" fillId="4" borderId="0" xfId="0" applyNumberFormat="1" applyFont="1" applyFill="1" applyAlignment="1">
      <alignment vertical="center"/>
    </xf>
    <xf numFmtId="164" fontId="5" fillId="2" borderId="15" xfId="0" applyNumberFormat="1" applyFont="1" applyFill="1" applyBorder="1" applyAlignment="1">
      <alignment vertical="center"/>
    </xf>
    <xf numFmtId="165" fontId="54" fillId="0" borderId="15" xfId="0" applyNumberFormat="1" applyFont="1" applyBorder="1" applyAlignment="1">
      <alignment vertical="center"/>
    </xf>
    <xf numFmtId="164" fontId="62" fillId="2" borderId="15" xfId="0" applyNumberFormat="1" applyFont="1" applyFill="1" applyBorder="1" applyAlignment="1">
      <alignment vertical="center"/>
    </xf>
    <xf numFmtId="2" fontId="65" fillId="0" borderId="15" xfId="0" applyNumberFormat="1" applyFont="1" applyBorder="1" applyAlignment="1">
      <alignment vertical="center"/>
    </xf>
    <xf numFmtId="1" fontId="64" fillId="0" borderId="15" xfId="0" applyNumberFormat="1" applyFont="1" applyBorder="1" applyAlignment="1">
      <alignment vertical="center"/>
    </xf>
    <xf numFmtId="9" fontId="78" fillId="0" borderId="16" xfId="0" applyNumberFormat="1" applyFont="1" applyBorder="1" applyAlignment="1">
      <alignment vertical="center"/>
    </xf>
    <xf numFmtId="0" fontId="79" fillId="0" borderId="0" xfId="0" applyFont="1" applyAlignment="1">
      <alignment horizontal="right" vertical="center"/>
    </xf>
    <xf numFmtId="0" fontId="9" fillId="0" borderId="0" xfId="0" applyFont="1" applyFill="1" applyAlignment="1">
      <alignment horizontal="justify" vertical="top" wrapText="1"/>
    </xf>
    <xf numFmtId="0" fontId="93" fillId="0" borderId="0" xfId="0" applyFont="1"/>
    <xf numFmtId="167" fontId="61" fillId="0" borderId="0" xfId="0" applyNumberFormat="1" applyFont="1" applyFill="1" applyAlignment="1">
      <alignment horizontal="center" vertical="center"/>
    </xf>
    <xf numFmtId="167" fontId="94" fillId="0" borderId="0" xfId="0" applyNumberFormat="1" applyFont="1" applyFill="1" applyAlignment="1">
      <alignment horizontal="right" vertical="center"/>
    </xf>
    <xf numFmtId="0" fontId="66" fillId="0" borderId="0" xfId="0" applyFont="1" applyAlignment="1">
      <alignment horizontal="center" vertical="center"/>
    </xf>
    <xf numFmtId="169" fontId="65" fillId="0" borderId="0" xfId="0" applyNumberFormat="1" applyFont="1" applyAlignment="1">
      <alignment vertical="center"/>
    </xf>
    <xf numFmtId="0" fontId="19" fillId="0" borderId="0" xfId="0" applyFont="1" applyAlignment="1">
      <alignment horizontal="center" vertical="top"/>
    </xf>
    <xf numFmtId="0" fontId="5" fillId="0" borderId="0" xfId="0" applyFont="1" applyAlignment="1">
      <alignment horizontal="center" vertical="top"/>
    </xf>
    <xf numFmtId="0" fontId="76" fillId="0" borderId="2" xfId="0" applyFont="1" applyBorder="1"/>
    <xf numFmtId="0" fontId="5" fillId="0" borderId="0" xfId="0" applyFont="1" applyAlignment="1">
      <alignment horizontal="center"/>
    </xf>
    <xf numFmtId="0" fontId="24" fillId="0" borderId="0" xfId="0" applyFont="1" applyFill="1" applyAlignment="1">
      <alignment vertical="center"/>
    </xf>
    <xf numFmtId="0" fontId="44" fillId="0" borderId="0" xfId="0" applyFont="1" applyFill="1" applyAlignment="1">
      <alignment vertical="center"/>
    </xf>
    <xf numFmtId="0" fontId="24" fillId="0" borderId="0" xfId="0" applyFont="1" applyFill="1" applyBorder="1"/>
    <xf numFmtId="0" fontId="0" fillId="0" borderId="0" xfId="0" applyFill="1" applyBorder="1"/>
    <xf numFmtId="165" fontId="56" fillId="0" borderId="0" xfId="0" applyNumberFormat="1" applyFont="1" applyAlignment="1">
      <alignment vertical="center"/>
    </xf>
    <xf numFmtId="165" fontId="2" fillId="0" borderId="0" xfId="0" applyNumberFormat="1" applyFont="1" applyAlignment="1">
      <alignment vertical="center"/>
    </xf>
    <xf numFmtId="165" fontId="57" fillId="0" borderId="0" xfId="0" applyNumberFormat="1" applyFont="1" applyAlignment="1">
      <alignment vertical="center"/>
    </xf>
    <xf numFmtId="165" fontId="87" fillId="0" borderId="0" xfId="2" applyNumberFormat="1" applyFont="1" applyAlignment="1">
      <alignment vertical="center"/>
    </xf>
    <xf numFmtId="165" fontId="27" fillId="0" borderId="1" xfId="0" applyNumberFormat="1" applyFont="1" applyFill="1" applyBorder="1" applyAlignment="1">
      <alignment horizontal="right" vertical="center"/>
    </xf>
    <xf numFmtId="165" fontId="44" fillId="0" borderId="0" xfId="0" applyNumberFormat="1" applyFont="1" applyAlignment="1">
      <alignment vertical="center"/>
    </xf>
    <xf numFmtId="0" fontId="9" fillId="4" borderId="0" xfId="0" applyFont="1" applyFill="1"/>
    <xf numFmtId="164" fontId="41" fillId="4" borderId="0" xfId="0" applyNumberFormat="1" applyFont="1" applyFill="1" applyAlignment="1">
      <alignment horizontal="center"/>
    </xf>
    <xf numFmtId="164" fontId="47" fillId="4" borderId="0" xfId="2" applyNumberFormat="1" applyFont="1" applyFill="1" applyAlignment="1" applyProtection="1">
      <alignment horizontal="center" vertical="center"/>
    </xf>
    <xf numFmtId="164" fontId="5" fillId="4" borderId="0" xfId="2" applyNumberFormat="1" applyFont="1" applyFill="1" applyAlignment="1" applyProtection="1">
      <alignment horizontal="center" vertical="center"/>
    </xf>
    <xf numFmtId="164" fontId="15" fillId="4" borderId="0" xfId="2" applyNumberFormat="1" applyFont="1" applyFill="1" applyAlignment="1" applyProtection="1">
      <alignment vertical="center"/>
    </xf>
    <xf numFmtId="164" fontId="80" fillId="4" borderId="0" xfId="2" applyNumberFormat="1" applyFont="1" applyFill="1" applyBorder="1" applyAlignment="1" applyProtection="1">
      <alignment horizontal="center" vertical="center"/>
    </xf>
    <xf numFmtId="164" fontId="81" fillId="4" borderId="0" xfId="2" applyNumberFormat="1" applyFont="1" applyFill="1" applyAlignment="1">
      <alignment horizontal="center"/>
    </xf>
    <xf numFmtId="165" fontId="46" fillId="4" borderId="0" xfId="0" applyNumberFormat="1" applyFont="1" applyFill="1" applyAlignment="1">
      <alignment horizontal="right" vertical="center"/>
    </xf>
    <xf numFmtId="165" fontId="74" fillId="4" borderId="0" xfId="0" applyNumberFormat="1" applyFont="1" applyFill="1" applyAlignment="1">
      <alignment horizontal="center" vertical="center"/>
    </xf>
    <xf numFmtId="164" fontId="22" fillId="0" borderId="0" xfId="0" applyNumberFormat="1" applyFont="1" applyFill="1" applyBorder="1" applyAlignment="1">
      <alignment horizontal="center"/>
    </xf>
    <xf numFmtId="9" fontId="26" fillId="0" borderId="0" xfId="2" quotePrefix="1" applyFont="1" applyBorder="1" applyAlignment="1">
      <alignment horizontal="center" vertical="center"/>
    </xf>
    <xf numFmtId="0" fontId="19" fillId="0" borderId="0" xfId="0" applyFont="1" applyFill="1" applyBorder="1" applyAlignment="1">
      <alignment horizontal="center"/>
    </xf>
    <xf numFmtId="0" fontId="89" fillId="0" borderId="0" xfId="0" quotePrefix="1" applyFont="1" applyBorder="1" applyAlignment="1">
      <alignment horizontal="left" vertical="center"/>
    </xf>
    <xf numFmtId="164" fontId="49" fillId="0" borderId="0" xfId="0" applyNumberFormat="1" applyFont="1" applyFill="1" applyBorder="1" applyAlignment="1">
      <alignment horizontal="center"/>
    </xf>
    <xf numFmtId="0" fontId="16" fillId="0" borderId="14" xfId="0" applyFont="1" applyFill="1" applyBorder="1" applyAlignment="1">
      <alignment vertical="center"/>
    </xf>
    <xf numFmtId="164" fontId="5" fillId="0" borderId="15" xfId="0" applyNumberFormat="1" applyFont="1" applyFill="1" applyBorder="1" applyAlignment="1">
      <alignment vertical="center"/>
    </xf>
    <xf numFmtId="165" fontId="54" fillId="0" borderId="15" xfId="0" applyNumberFormat="1" applyFont="1" applyFill="1" applyBorder="1" applyAlignment="1">
      <alignment vertical="center"/>
    </xf>
    <xf numFmtId="164" fontId="62" fillId="0" borderId="15" xfId="0" applyNumberFormat="1" applyFont="1" applyFill="1" applyBorder="1" applyAlignment="1">
      <alignment vertical="center"/>
    </xf>
    <xf numFmtId="0" fontId="65" fillId="0" borderId="15" xfId="0" applyFont="1" applyFill="1" applyBorder="1" applyAlignment="1">
      <alignment vertical="center"/>
    </xf>
    <xf numFmtId="1" fontId="64" fillId="0" borderId="15" xfId="0" applyNumberFormat="1" applyFont="1" applyFill="1" applyBorder="1" applyAlignment="1">
      <alignment vertical="center"/>
    </xf>
    <xf numFmtId="9" fontId="78" fillId="0" borderId="16" xfId="0" applyNumberFormat="1" applyFont="1" applyFill="1" applyBorder="1" applyAlignment="1">
      <alignment vertical="center"/>
    </xf>
    <xf numFmtId="0" fontId="95" fillId="0" borderId="0" xfId="0" applyFont="1" applyBorder="1" applyAlignment="1">
      <alignment vertical="center"/>
    </xf>
    <xf numFmtId="164" fontId="96" fillId="6" borderId="0" xfId="0" applyNumberFormat="1" applyFont="1" applyFill="1" applyBorder="1" applyAlignment="1">
      <alignment vertical="center"/>
    </xf>
    <xf numFmtId="0" fontId="20" fillId="0" borderId="17" xfId="0" applyFont="1" applyFill="1" applyBorder="1" applyAlignment="1">
      <alignment horizontal="center" vertical="center"/>
    </xf>
    <xf numFmtId="0" fontId="88" fillId="0" borderId="18" xfId="0" applyFont="1" applyFill="1" applyBorder="1" applyAlignment="1">
      <alignment horizontal="center" vertical="center"/>
    </xf>
    <xf numFmtId="165" fontId="67" fillId="3" borderId="1" xfId="0" applyNumberFormat="1" applyFont="1" applyFill="1" applyBorder="1" applyAlignment="1">
      <alignment horizontal="right"/>
    </xf>
    <xf numFmtId="164" fontId="49" fillId="3" borderId="1" xfId="0" applyNumberFormat="1" applyFont="1" applyFill="1" applyBorder="1" applyAlignment="1">
      <alignment horizontal="center"/>
    </xf>
    <xf numFmtId="166" fontId="90" fillId="2" borderId="0" xfId="0" applyNumberFormat="1" applyFont="1" applyFill="1" applyBorder="1" applyAlignment="1">
      <alignment horizontal="center"/>
    </xf>
    <xf numFmtId="166" fontId="90" fillId="2" borderId="0" xfId="0" applyNumberFormat="1" applyFont="1" applyFill="1" applyBorder="1" applyAlignment="1">
      <alignment horizontal="center" vertical="top"/>
    </xf>
    <xf numFmtId="165" fontId="97" fillId="2" borderId="0" xfId="0" applyNumberFormat="1" applyFont="1" applyFill="1" applyBorder="1" applyAlignment="1">
      <alignment horizontal="left" vertical="center"/>
    </xf>
    <xf numFmtId="171" fontId="98" fillId="2" borderId="0" xfId="0" applyNumberFormat="1" applyFont="1" applyFill="1" applyBorder="1" applyAlignment="1">
      <alignment horizontal="right" vertical="center"/>
    </xf>
    <xf numFmtId="165" fontId="98" fillId="2" borderId="0" xfId="0" applyNumberFormat="1" applyFont="1" applyFill="1" applyBorder="1" applyAlignment="1">
      <alignment horizontal="right" vertical="center"/>
    </xf>
    <xf numFmtId="165" fontId="17" fillId="3" borderId="1" xfId="0" applyNumberFormat="1" applyFont="1" applyFill="1" applyBorder="1" applyAlignment="1">
      <alignment horizontal="right" vertical="center"/>
    </xf>
    <xf numFmtId="164" fontId="29" fillId="3" borderId="1" xfId="0" applyNumberFormat="1" applyFont="1" applyFill="1" applyBorder="1" applyAlignment="1">
      <alignment horizontal="center" vertical="center"/>
    </xf>
    <xf numFmtId="0" fontId="99" fillId="0" borderId="0" xfId="0" applyFont="1" applyBorder="1" applyAlignment="1">
      <alignment vertical="center"/>
    </xf>
    <xf numFmtId="0" fontId="5" fillId="0" borderId="0" xfId="0" applyFont="1" applyBorder="1" applyAlignment="1">
      <alignment vertical="center"/>
    </xf>
    <xf numFmtId="0" fontId="20" fillId="0" borderId="14" xfId="0" applyFont="1" applyBorder="1" applyAlignment="1">
      <alignment vertical="center"/>
    </xf>
    <xf numFmtId="164" fontId="100" fillId="0" borderId="15" xfId="0" applyNumberFormat="1" applyFont="1" applyFill="1" applyBorder="1" applyAlignment="1">
      <alignment vertical="center"/>
    </xf>
    <xf numFmtId="164" fontId="100" fillId="2" borderId="0" xfId="0" applyNumberFormat="1" applyFont="1" applyFill="1" applyAlignment="1">
      <alignment vertical="center"/>
    </xf>
    <xf numFmtId="164" fontId="100" fillId="2" borderId="15" xfId="0" applyNumberFormat="1" applyFont="1" applyFill="1" applyBorder="1" applyAlignment="1">
      <alignment vertical="center"/>
    </xf>
    <xf numFmtId="164" fontId="100" fillId="4" borderId="0" xfId="0" applyNumberFormat="1" applyFont="1" applyFill="1" applyAlignment="1">
      <alignment vertical="center"/>
    </xf>
    <xf numFmtId="164" fontId="101" fillId="0" borderId="15" xfId="0" applyNumberFormat="1" applyFont="1" applyFill="1" applyBorder="1" applyAlignment="1">
      <alignment vertical="center"/>
    </xf>
    <xf numFmtId="164" fontId="101" fillId="2" borderId="0" xfId="0" applyNumberFormat="1" applyFont="1" applyFill="1" applyBorder="1" applyAlignment="1">
      <alignment vertical="center"/>
    </xf>
    <xf numFmtId="164" fontId="101" fillId="2" borderId="15" xfId="0" applyNumberFormat="1" applyFont="1" applyFill="1" applyBorder="1" applyAlignment="1">
      <alignment vertical="center"/>
    </xf>
    <xf numFmtId="164" fontId="101" fillId="4" borderId="0" xfId="0" applyNumberFormat="1" applyFont="1" applyFill="1" applyBorder="1" applyAlignment="1">
      <alignment vertical="center"/>
    </xf>
    <xf numFmtId="164" fontId="101" fillId="5" borderId="0" xfId="0" applyNumberFormat="1" applyFont="1" applyFill="1" applyBorder="1" applyAlignment="1">
      <alignment horizontal="center" vertical="center"/>
    </xf>
    <xf numFmtId="171" fontId="14" fillId="3" borderId="1" xfId="243" applyNumberFormat="1" applyFont="1" applyFill="1" applyBorder="1" applyAlignment="1">
      <alignment horizontal="right" vertical="center"/>
    </xf>
    <xf numFmtId="1" fontId="102" fillId="3" borderId="1" xfId="0" applyNumberFormat="1" applyFont="1" applyFill="1" applyBorder="1" applyAlignment="1">
      <alignment horizontal="right" vertical="center"/>
    </xf>
    <xf numFmtId="0" fontId="103" fillId="0" borderId="0" xfId="0" applyFont="1" applyAlignment="1">
      <alignment horizontal="left" vertical="center"/>
    </xf>
    <xf numFmtId="165" fontId="77" fillId="3" borderId="1" xfId="0" applyNumberFormat="1" applyFont="1" applyFill="1" applyBorder="1" applyAlignment="1">
      <alignment horizontal="left" vertical="center"/>
    </xf>
    <xf numFmtId="171" fontId="35" fillId="0" borderId="0" xfId="1" applyNumberFormat="1" applyFont="1" applyBorder="1" applyAlignment="1">
      <alignment horizontal="left"/>
    </xf>
    <xf numFmtId="168" fontId="5" fillId="0" borderId="0" xfId="1" applyNumberFormat="1" applyFont="1" applyBorder="1" applyAlignment="1">
      <alignment horizontal="right" vertical="center"/>
    </xf>
    <xf numFmtId="171" fontId="5" fillId="0" borderId="0" xfId="1" applyNumberFormat="1" applyFont="1" applyBorder="1" applyAlignment="1">
      <alignment horizontal="left" vertical="center"/>
    </xf>
    <xf numFmtId="168" fontId="18" fillId="0" borderId="2" xfId="1" applyNumberFormat="1" applyFont="1" applyBorder="1" applyAlignment="1">
      <alignment vertical="center"/>
    </xf>
    <xf numFmtId="168" fontId="18" fillId="0" borderId="0" xfId="1" applyNumberFormat="1" applyFont="1" applyBorder="1"/>
    <xf numFmtId="0" fontId="19" fillId="0" borderId="0" xfId="0" applyFont="1" applyFill="1" applyBorder="1"/>
    <xf numFmtId="0" fontId="20" fillId="0" borderId="0" xfId="0" applyFont="1" applyBorder="1" applyAlignment="1">
      <alignment horizontal="center"/>
    </xf>
    <xf numFmtId="0" fontId="9" fillId="0" borderId="14" xfId="0" applyFont="1" applyBorder="1"/>
    <xf numFmtId="0" fontId="5" fillId="0" borderId="14" xfId="0" applyFont="1" applyBorder="1" applyAlignment="1">
      <alignment vertical="center"/>
    </xf>
    <xf numFmtId="0" fontId="9" fillId="6" borderId="14" xfId="0" applyFont="1" applyFill="1" applyBorder="1"/>
    <xf numFmtId="0" fontId="9" fillId="6" borderId="15" xfId="0" applyFont="1" applyFill="1" applyBorder="1"/>
    <xf numFmtId="164" fontId="41" fillId="6" borderId="15" xfId="0" applyNumberFormat="1" applyFont="1" applyFill="1" applyBorder="1" applyAlignment="1">
      <alignment horizontal="center"/>
    </xf>
    <xf numFmtId="164" fontId="47" fillId="6" borderId="15" xfId="2" applyNumberFormat="1" applyFont="1" applyFill="1" applyBorder="1" applyAlignment="1" applyProtection="1">
      <alignment horizontal="center" vertical="center"/>
    </xf>
    <xf numFmtId="164" fontId="5" fillId="6" borderId="15" xfId="2" applyNumberFormat="1" applyFont="1" applyFill="1" applyBorder="1" applyAlignment="1" applyProtection="1">
      <alignment horizontal="center" vertical="center"/>
    </xf>
    <xf numFmtId="164" fontId="15" fillId="6" borderId="15" xfId="2" applyNumberFormat="1" applyFont="1" applyFill="1" applyBorder="1" applyAlignment="1" applyProtection="1">
      <alignment vertical="center"/>
    </xf>
    <xf numFmtId="164" fontId="80" fillId="6" borderId="15" xfId="2" applyNumberFormat="1" applyFont="1" applyFill="1" applyBorder="1" applyAlignment="1" applyProtection="1">
      <alignment horizontal="center" vertical="center"/>
    </xf>
    <xf numFmtId="164" fontId="81" fillId="6" borderId="15" xfId="2" applyNumberFormat="1" applyFont="1" applyFill="1" applyBorder="1" applyAlignment="1">
      <alignment horizontal="center"/>
    </xf>
    <xf numFmtId="165" fontId="46" fillId="6" borderId="15" xfId="0" applyNumberFormat="1" applyFont="1" applyFill="1" applyBorder="1" applyAlignment="1">
      <alignment horizontal="right" vertical="center"/>
    </xf>
    <xf numFmtId="165" fontId="74" fillId="6" borderId="16" xfId="0" applyNumberFormat="1" applyFont="1" applyFill="1" applyBorder="1" applyAlignment="1">
      <alignment horizontal="center" vertical="center"/>
    </xf>
    <xf numFmtId="0" fontId="14" fillId="0" borderId="0" xfId="0" applyFont="1" applyAlignment="1">
      <alignment horizontal="left" wrapText="1"/>
    </xf>
    <xf numFmtId="0" fontId="106" fillId="0" borderId="0" xfId="0" applyFont="1" applyBorder="1" applyAlignment="1">
      <alignment horizontal="left"/>
    </xf>
    <xf numFmtId="1" fontId="18" fillId="0" borderId="0" xfId="0" applyNumberFormat="1" applyFont="1" applyFill="1" applyBorder="1" applyAlignment="1">
      <alignment vertical="center"/>
    </xf>
    <xf numFmtId="164" fontId="49" fillId="3" borderId="16" xfId="0" applyNumberFormat="1" applyFont="1" applyFill="1" applyBorder="1" applyAlignment="1" applyProtection="1">
      <alignment horizontal="center"/>
      <protection locked="0"/>
    </xf>
    <xf numFmtId="164" fontId="67" fillId="3" borderId="1" xfId="1" applyNumberFormat="1" applyFont="1" applyFill="1" applyBorder="1" applyAlignment="1" applyProtection="1">
      <alignment horizontal="center" vertical="center"/>
      <protection locked="0"/>
    </xf>
    <xf numFmtId="165" fontId="67" fillId="3" borderId="1" xfId="0" applyNumberFormat="1" applyFont="1" applyFill="1" applyBorder="1" applyAlignment="1" applyProtection="1">
      <alignment horizontal="center"/>
      <protection locked="0"/>
    </xf>
    <xf numFmtId="1" fontId="68" fillId="3" borderId="1" xfId="1" applyNumberFormat="1" applyFont="1" applyFill="1" applyBorder="1" applyAlignment="1" applyProtection="1">
      <alignment horizontal="center"/>
      <protection locked="0"/>
    </xf>
    <xf numFmtId="0" fontId="43" fillId="6" borderId="0" xfId="0" applyFont="1" applyFill="1" applyAlignment="1">
      <alignment horizontal="center"/>
    </xf>
    <xf numFmtId="0" fontId="43" fillId="6" borderId="0" xfId="0" applyFont="1" applyFill="1" applyAlignment="1">
      <alignment horizontal="left" vertical="center"/>
    </xf>
    <xf numFmtId="0" fontId="8" fillId="6" borderId="0" xfId="0" applyFont="1" applyFill="1" applyAlignment="1">
      <alignment horizontal="left" vertical="center"/>
    </xf>
    <xf numFmtId="0" fontId="43" fillId="6" borderId="0" xfId="0" applyFont="1" applyFill="1" applyAlignment="1">
      <alignment horizontal="left"/>
    </xf>
    <xf numFmtId="0" fontId="42" fillId="6" borderId="0" xfId="0" applyFont="1" applyFill="1" applyAlignment="1">
      <alignment horizontal="left"/>
    </xf>
    <xf numFmtId="0" fontId="0" fillId="6" borderId="0" xfId="0" applyFill="1"/>
    <xf numFmtId="10" fontId="5" fillId="5" borderId="0" xfId="0" applyNumberFormat="1" applyFont="1" applyFill="1" applyBorder="1" applyAlignment="1">
      <alignment vertical="center"/>
    </xf>
    <xf numFmtId="0" fontId="14" fillId="0" borderId="0" xfId="0" applyFont="1" applyAlignment="1">
      <alignment horizontal="center" vertical="center"/>
    </xf>
    <xf numFmtId="0" fontId="0" fillId="6" borderId="10" xfId="0" applyFont="1" applyFill="1" applyBorder="1" applyAlignment="1">
      <alignment horizontal="center" vertical="center"/>
    </xf>
    <xf numFmtId="0" fontId="0" fillId="6" borderId="0" xfId="0" applyFont="1" applyFill="1" applyBorder="1" applyAlignment="1">
      <alignment horizontal="center" vertical="center"/>
    </xf>
    <xf numFmtId="0" fontId="40" fillId="0" borderId="10" xfId="0" applyFont="1" applyFill="1" applyBorder="1" applyAlignment="1">
      <alignment horizontal="center" vertical="center"/>
    </xf>
    <xf numFmtId="0" fontId="40" fillId="0" borderId="0" xfId="0" applyFont="1" applyFill="1" applyBorder="1" applyAlignment="1">
      <alignment horizontal="center" vertical="center"/>
    </xf>
    <xf numFmtId="169" fontId="54" fillId="0" borderId="10" xfId="0" applyNumberFormat="1" applyFont="1" applyFill="1" applyBorder="1" applyAlignment="1">
      <alignment horizontal="center" vertical="center"/>
    </xf>
    <xf numFmtId="169" fontId="54" fillId="0" borderId="0" xfId="0" applyNumberFormat="1" applyFont="1" applyFill="1" applyBorder="1" applyAlignment="1">
      <alignment horizontal="center" vertical="center"/>
    </xf>
    <xf numFmtId="169" fontId="6" fillId="0" borderId="0" xfId="0" applyNumberFormat="1" applyFont="1" applyFill="1" applyBorder="1" applyAlignment="1">
      <alignment horizontal="center" vertical="center"/>
    </xf>
    <xf numFmtId="9" fontId="0" fillId="0" borderId="0" xfId="0" applyNumberFormat="1" applyFill="1" applyBorder="1"/>
    <xf numFmtId="0" fontId="108" fillId="0" borderId="0" xfId="0" applyFont="1"/>
    <xf numFmtId="169" fontId="109" fillId="0" borderId="10" xfId="0" applyNumberFormat="1" applyFont="1" applyFill="1" applyBorder="1" applyAlignment="1">
      <alignment horizontal="center" vertical="center"/>
    </xf>
  </cellXfs>
  <cellStyles count="382">
    <cellStyle name="1indent" xfId="314" xr:uid="{00000000-0005-0000-0000-000000000000}"/>
    <cellStyle name="Center" xfId="315" xr:uid="{00000000-0005-0000-0000-000001000000}"/>
    <cellStyle name="Comma" xfId="243" builtinId="3"/>
    <cellStyle name="Currency" xfId="1" builtinId="4"/>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5"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3"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Indent-1" xfId="316" xr:uid="{00000000-0005-0000-0000-000078010000}"/>
    <cellStyle name="Indent-2" xfId="317" xr:uid="{00000000-0005-0000-0000-000079010000}"/>
    <cellStyle name="Normal" xfId="0" builtinId="0"/>
    <cellStyle name="Normal 2 3 2" xfId="318" xr:uid="{00000000-0005-0000-0000-00007B010000}"/>
    <cellStyle name="Percent" xfId="2" builtinId="5"/>
    <cellStyle name="Right" xfId="319" xr:uid="{00000000-0005-0000-0000-00007D01000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showGridLines="0" tabSelected="1" workbookViewId="0">
      <selection activeCell="A4" sqref="A4"/>
    </sheetView>
  </sheetViews>
  <sheetFormatPr defaultColWidth="8.85546875" defaultRowHeight="12.75" x14ac:dyDescent="0.2"/>
  <cols>
    <col min="1" max="1" width="90" customWidth="1"/>
    <col min="2" max="2" width="3.28515625" customWidth="1"/>
  </cols>
  <sheetData>
    <row r="1" spans="1:1" x14ac:dyDescent="0.2">
      <c r="A1" s="307" t="s">
        <v>110</v>
      </c>
    </row>
    <row r="2" spans="1:1" ht="20.100000000000001" customHeight="1" x14ac:dyDescent="0.25">
      <c r="A2" s="291" t="s">
        <v>107</v>
      </c>
    </row>
    <row r="3" spans="1:1" ht="18" customHeight="1" x14ac:dyDescent="0.25">
      <c r="A3" s="69" t="s">
        <v>32</v>
      </c>
    </row>
    <row r="4" spans="1:1" ht="15" customHeight="1" x14ac:dyDescent="0.25">
      <c r="A4" s="9" t="s">
        <v>98</v>
      </c>
    </row>
    <row r="5" spans="1:1" s="56" customFormat="1" ht="15" customHeight="1" x14ac:dyDescent="0.25">
      <c r="A5" s="9" t="s">
        <v>95</v>
      </c>
    </row>
    <row r="6" spans="1:1" ht="15" customHeight="1" x14ac:dyDescent="0.25">
      <c r="A6" s="9" t="s">
        <v>34</v>
      </c>
    </row>
    <row r="7" spans="1:1" ht="15" customHeight="1" x14ac:dyDescent="0.25">
      <c r="A7" s="9" t="s">
        <v>33</v>
      </c>
    </row>
    <row r="8" spans="1:1" ht="15" customHeight="1" x14ac:dyDescent="0.25">
      <c r="A8" s="9" t="s">
        <v>35</v>
      </c>
    </row>
    <row r="9" spans="1:1" ht="14.1" customHeight="1" x14ac:dyDescent="0.25">
      <c r="A9" s="284" t="s">
        <v>93</v>
      </c>
    </row>
    <row r="10" spans="1:1" ht="12" customHeight="1" x14ac:dyDescent="0.25">
      <c r="A10" s="68"/>
    </row>
    <row r="11" spans="1:1" s="196" customFormat="1" ht="189" x14ac:dyDescent="0.2">
      <c r="A11" s="195" t="s">
        <v>96</v>
      </c>
    </row>
    <row r="12" spans="1:1" s="196" customFormat="1" ht="182.25" customHeight="1" x14ac:dyDescent="0.2">
      <c r="A12" s="195" t="s">
        <v>102</v>
      </c>
    </row>
    <row r="13" spans="1:1" ht="87.75" customHeight="1" x14ac:dyDescent="0.2">
      <c r="A13" s="195" t="s">
        <v>97</v>
      </c>
    </row>
  </sheetData>
  <sheetProtection algorithmName="SHA-512" hashValue="uxpdohJc+dV7dEpThahd3TT/JxPYiJh6/PkoqefArvmtrwoGeB3GimcL5vd9523WBOUvzO6J9Pm+IwmJU7W2Xw==" saltValue="eKx1uhUbsInDQD3w/Sxktw==" spinCount="100000" sheet="1" objects="1" scenarios="1"/>
  <phoneticPr fontId="4" type="noConversion"/>
  <pageMargins left="0.75" right="0.75" top="0.75" bottom="0.75"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48"/>
  <sheetViews>
    <sheetView showGridLines="0" workbookViewId="0"/>
  </sheetViews>
  <sheetFormatPr defaultColWidth="8.85546875" defaultRowHeight="12.75" x14ac:dyDescent="0.2"/>
  <cols>
    <col min="1" max="1" width="3.140625" customWidth="1"/>
    <col min="2" max="2" width="6" customWidth="1"/>
    <col min="3" max="3" width="14.42578125" customWidth="1"/>
    <col min="4" max="4" width="10.28515625" customWidth="1"/>
    <col min="5" max="6" width="10.42578125" customWidth="1"/>
    <col min="7" max="7" width="7.7109375" customWidth="1"/>
    <col min="8" max="8" width="10.85546875" customWidth="1"/>
    <col min="9" max="9" width="13.85546875" customWidth="1"/>
    <col min="10" max="10" width="7.42578125" customWidth="1"/>
    <col min="11" max="11" width="1.85546875" customWidth="1"/>
    <col min="12" max="13" width="8.85546875" hidden="1" customWidth="1"/>
  </cols>
  <sheetData>
    <row r="1" spans="2:10" ht="22.5" customHeight="1" x14ac:dyDescent="0.2">
      <c r="B1" s="292" t="s">
        <v>106</v>
      </c>
      <c r="C1" s="293"/>
      <c r="D1" s="293"/>
      <c r="E1" s="293"/>
      <c r="F1" s="293"/>
      <c r="G1" s="293"/>
      <c r="H1" s="293"/>
      <c r="I1" s="293"/>
    </row>
    <row r="2" spans="2:10" ht="9.75" customHeight="1" x14ac:dyDescent="0.2"/>
    <row r="3" spans="2:10" ht="12.95" customHeight="1" x14ac:dyDescent="0.2">
      <c r="B3" s="63" t="s">
        <v>36</v>
      </c>
      <c r="C3" s="62"/>
      <c r="D3" s="62"/>
      <c r="E3" s="62"/>
      <c r="F3" s="62"/>
      <c r="G3" s="62"/>
      <c r="H3" s="62"/>
      <c r="I3" s="62"/>
    </row>
    <row r="4" spans="2:10" ht="12.95" customHeight="1" x14ac:dyDescent="0.2">
      <c r="B4" s="63" t="s">
        <v>37</v>
      </c>
      <c r="C4" s="62"/>
      <c r="D4" s="62"/>
      <c r="E4" s="62"/>
      <c r="F4" s="62"/>
      <c r="G4" s="62"/>
      <c r="H4" s="62"/>
      <c r="I4" s="62"/>
    </row>
    <row r="5" spans="2:10" ht="6" customHeight="1" thickBot="1" x14ac:dyDescent="0.25">
      <c r="D5" s="10"/>
      <c r="E5" s="10"/>
      <c r="I5" s="1"/>
    </row>
    <row r="6" spans="2:10" ht="20.100000000000001" customHeight="1" x14ac:dyDescent="0.2">
      <c r="B6" s="50" t="s">
        <v>41</v>
      </c>
      <c r="C6" s="12"/>
      <c r="D6" s="13"/>
      <c r="E6" s="14"/>
      <c r="F6" s="15"/>
      <c r="G6" s="15"/>
      <c r="H6" s="15"/>
      <c r="I6" s="16"/>
    </row>
    <row r="7" spans="2:10" ht="12.75" customHeight="1" x14ac:dyDescent="0.2">
      <c r="B7" s="268"/>
      <c r="C7" s="21"/>
      <c r="D7" s="269"/>
      <c r="E7" s="270"/>
      <c r="F7" s="271"/>
      <c r="G7" s="271"/>
      <c r="H7" s="271"/>
      <c r="I7" s="18"/>
    </row>
    <row r="8" spans="2:10" ht="13.5" customHeight="1" x14ac:dyDescent="0.2">
      <c r="B8" s="17"/>
      <c r="F8" s="64"/>
      <c r="I8" s="18"/>
    </row>
    <row r="9" spans="2:10" ht="18.75" customHeight="1" x14ac:dyDescent="0.2">
      <c r="B9" s="17"/>
      <c r="D9" s="238"/>
      <c r="E9" s="64" t="s">
        <v>64</v>
      </c>
      <c r="F9" s="176"/>
      <c r="I9" s="18"/>
    </row>
    <row r="10" spans="2:10" ht="21" customHeight="1" x14ac:dyDescent="0.2">
      <c r="B10" s="19"/>
      <c r="D10" s="239" t="s">
        <v>42</v>
      </c>
      <c r="E10" s="177" t="s">
        <v>43</v>
      </c>
      <c r="F10" s="176" t="s">
        <v>39</v>
      </c>
      <c r="G10" s="180" t="s">
        <v>65</v>
      </c>
      <c r="I10" s="18"/>
    </row>
    <row r="11" spans="2:10" ht="15" customHeight="1" x14ac:dyDescent="0.2">
      <c r="B11" s="19"/>
      <c r="C11" s="61" t="s">
        <v>91</v>
      </c>
      <c r="D11" s="178">
        <v>2019</v>
      </c>
      <c r="E11" s="287">
        <v>5.3999999999999999E-2</v>
      </c>
      <c r="F11" s="224">
        <v>5.3999999999999999E-2</v>
      </c>
      <c r="G11" s="181" t="s">
        <v>78</v>
      </c>
      <c r="H11" s="285" t="s">
        <v>103</v>
      </c>
      <c r="I11" s="18"/>
    </row>
    <row r="12" spans="2:10" ht="15" customHeight="1" x14ac:dyDescent="0.2">
      <c r="B12" s="19"/>
      <c r="C12" s="20"/>
      <c r="D12" s="178">
        <f t="shared" ref="D12" si="0">+D11+1</f>
        <v>2020</v>
      </c>
      <c r="E12" s="287">
        <v>5.3999999999999999E-2</v>
      </c>
      <c r="F12" s="224">
        <v>5.3999999999999999E-2</v>
      </c>
      <c r="G12" s="181" t="s">
        <v>78</v>
      </c>
      <c r="H12" s="285" t="s">
        <v>94</v>
      </c>
      <c r="I12" s="18"/>
    </row>
    <row r="13" spans="2:10" ht="15" customHeight="1" x14ac:dyDescent="0.2">
      <c r="B13" s="19"/>
      <c r="C13" s="20"/>
      <c r="D13" s="178">
        <f>+D12+1</f>
        <v>2021</v>
      </c>
      <c r="E13" s="287">
        <v>5.2999999999999999E-2</v>
      </c>
      <c r="F13" s="224">
        <v>5.2999999999999999E-2</v>
      </c>
      <c r="G13" s="181" t="s">
        <v>78</v>
      </c>
      <c r="H13" s="182"/>
      <c r="I13" s="18"/>
      <c r="J13" s="22"/>
    </row>
    <row r="14" spans="2:10" ht="15" customHeight="1" x14ac:dyDescent="0.2">
      <c r="B14" s="121"/>
      <c r="C14" s="122"/>
      <c r="D14" s="179">
        <f>+D13+1</f>
        <v>2022</v>
      </c>
      <c r="E14" s="287">
        <v>5.1999999999999998E-2</v>
      </c>
      <c r="F14" s="224">
        <v>5.1999999999999998E-2</v>
      </c>
      <c r="G14" s="181" t="s">
        <v>78</v>
      </c>
      <c r="I14" s="18"/>
      <c r="J14" s="22"/>
    </row>
    <row r="15" spans="2:10" ht="8.1" customHeight="1" x14ac:dyDescent="0.2">
      <c r="B15" s="121"/>
      <c r="F15" s="224"/>
      <c r="G15" s="181"/>
      <c r="I15" s="18"/>
      <c r="J15" s="22"/>
    </row>
    <row r="16" spans="2:10" ht="15" customHeight="1" x14ac:dyDescent="0.2">
      <c r="B16" s="121"/>
      <c r="C16" s="227" t="s">
        <v>109</v>
      </c>
      <c r="F16" s="224"/>
      <c r="G16" s="181"/>
      <c r="I16" s="18"/>
      <c r="J16" s="22"/>
    </row>
    <row r="17" spans="2:10" ht="15" customHeight="1" x14ac:dyDescent="0.2">
      <c r="B17" s="121"/>
      <c r="C17" s="227" t="s">
        <v>80</v>
      </c>
      <c r="D17" s="226"/>
      <c r="E17" s="228"/>
      <c r="F17" s="224"/>
      <c r="G17" s="181"/>
      <c r="I17" s="18"/>
      <c r="J17" s="22"/>
    </row>
    <row r="18" spans="2:10" ht="15" customHeight="1" x14ac:dyDescent="0.2">
      <c r="B18" s="121"/>
      <c r="C18" s="227" t="s">
        <v>81</v>
      </c>
      <c r="D18" s="226"/>
      <c r="E18" s="228"/>
      <c r="F18" s="224"/>
      <c r="G18" s="181"/>
      <c r="I18" s="18"/>
      <c r="J18" s="22"/>
    </row>
    <row r="19" spans="2:10" ht="9" customHeight="1" thickBot="1" x14ac:dyDescent="0.25">
      <c r="B19" s="19"/>
      <c r="C19" s="27"/>
      <c r="D19" s="21"/>
      <c r="E19" s="28"/>
      <c r="F19" s="21"/>
      <c r="G19" s="21"/>
      <c r="H19" s="21"/>
      <c r="I19" s="18"/>
      <c r="J19" s="21"/>
    </row>
    <row r="20" spans="2:10" ht="20.100000000000001" customHeight="1" x14ac:dyDescent="0.2">
      <c r="B20" s="11" t="s">
        <v>49</v>
      </c>
      <c r="C20" s="12"/>
      <c r="D20" s="12"/>
      <c r="E20" s="12"/>
      <c r="F20" s="12"/>
      <c r="G20" s="12"/>
      <c r="H20" s="12"/>
      <c r="I20" s="16"/>
    </row>
    <row r="21" spans="2:10" ht="24" customHeight="1" x14ac:dyDescent="0.2">
      <c r="B21" s="17"/>
      <c r="C21" s="21"/>
      <c r="D21" s="21"/>
      <c r="E21" s="21"/>
      <c r="F21" s="204" t="s">
        <v>73</v>
      </c>
      <c r="G21" s="21"/>
      <c r="H21" s="119" t="s">
        <v>6</v>
      </c>
      <c r="I21" s="18"/>
    </row>
    <row r="22" spans="2:10" ht="12.95" customHeight="1" x14ac:dyDescent="0.2">
      <c r="B22" s="17"/>
      <c r="C22" s="21"/>
      <c r="D22" s="70" t="s">
        <v>2</v>
      </c>
      <c r="E22" s="70" t="s">
        <v>3</v>
      </c>
      <c r="F22" s="202" t="s">
        <v>74</v>
      </c>
      <c r="G22" s="21"/>
      <c r="H22" s="118" t="s">
        <v>8</v>
      </c>
      <c r="I22" s="18"/>
    </row>
    <row r="23" spans="2:10" s="117" customFormat="1" ht="14.1" customHeight="1" x14ac:dyDescent="0.2">
      <c r="B23" s="112"/>
      <c r="C23" s="113"/>
      <c r="D23" s="114" t="s">
        <v>4</v>
      </c>
      <c r="E23" s="114" t="s">
        <v>5</v>
      </c>
      <c r="F23" s="201" t="s">
        <v>75</v>
      </c>
      <c r="G23" s="115"/>
      <c r="H23" s="114" t="s">
        <v>7</v>
      </c>
      <c r="I23" s="116"/>
      <c r="J23" s="113"/>
    </row>
    <row r="24" spans="2:10" ht="18.75" x14ac:dyDescent="0.2">
      <c r="B24" s="203"/>
      <c r="C24" s="110" t="s">
        <v>0</v>
      </c>
      <c r="D24" s="29">
        <v>2.4E-2</v>
      </c>
      <c r="E24" s="29">
        <v>1.4999999999999999E-2</v>
      </c>
      <c r="F24" s="29">
        <v>1.2E-2</v>
      </c>
      <c r="G24" s="30"/>
      <c r="H24" s="184">
        <v>5.1852619999999794E-2</v>
      </c>
      <c r="I24" s="31"/>
      <c r="J24" s="21"/>
    </row>
    <row r="25" spans="2:10" x14ac:dyDescent="0.2">
      <c r="B25" s="19"/>
      <c r="C25" s="111" t="s">
        <v>1</v>
      </c>
      <c r="D25" s="32" t="s">
        <v>99</v>
      </c>
      <c r="E25" s="225" t="s">
        <v>77</v>
      </c>
      <c r="F25" s="32" t="s">
        <v>105</v>
      </c>
      <c r="G25" s="33"/>
      <c r="H25" s="21"/>
      <c r="I25" s="34"/>
      <c r="J25" s="21"/>
    </row>
    <row r="26" spans="2:10" x14ac:dyDescent="0.2">
      <c r="B26" s="19"/>
      <c r="C26" s="35"/>
      <c r="E26" s="183" t="s">
        <v>104</v>
      </c>
      <c r="F26" s="36"/>
      <c r="G26" s="37"/>
      <c r="H26" s="21"/>
      <c r="I26" s="34"/>
    </row>
    <row r="27" spans="2:10" x14ac:dyDescent="0.2">
      <c r="B27" s="19"/>
      <c r="C27" s="35"/>
      <c r="D27" s="36"/>
      <c r="E27" s="35"/>
      <c r="F27" s="36"/>
      <c r="G27" s="37"/>
      <c r="H27" s="21"/>
      <c r="I27" s="34"/>
    </row>
    <row r="28" spans="2:10" ht="18.75" x14ac:dyDescent="0.3">
      <c r="B28" s="71" t="s">
        <v>100</v>
      </c>
      <c r="C28" s="26"/>
      <c r="D28" s="288">
        <v>2.4E-2</v>
      </c>
      <c r="E28" s="288">
        <v>1.4999999999999999E-2</v>
      </c>
      <c r="F28" s="288">
        <v>1.2E-2</v>
      </c>
      <c r="G28" s="37"/>
      <c r="H28" s="185">
        <f>(1+D28)*(1+E28)*(1+F28)-1</f>
        <v>5.1832319999999932E-2</v>
      </c>
      <c r="I28" s="34"/>
    </row>
    <row r="29" spans="2:10" x14ac:dyDescent="0.2">
      <c r="B29" s="19"/>
      <c r="C29" s="21"/>
      <c r="D29" s="21"/>
      <c r="E29" s="21"/>
      <c r="F29" s="21"/>
      <c r="G29" s="21"/>
      <c r="H29" s="21"/>
      <c r="I29" s="18"/>
    </row>
    <row r="30" spans="2:10" ht="12" customHeight="1" x14ac:dyDescent="0.2">
      <c r="B30" s="19"/>
      <c r="C30" s="207" t="s">
        <v>72</v>
      </c>
      <c r="D30" s="208"/>
      <c r="E30" s="208"/>
      <c r="F30" s="208"/>
      <c r="G30" s="208"/>
      <c r="H30" s="208"/>
      <c r="I30" s="31"/>
      <c r="J30" s="21"/>
    </row>
    <row r="31" spans="2:10" ht="12" customHeight="1" x14ac:dyDescent="0.2">
      <c r="B31" s="19"/>
      <c r="C31" s="207" t="s">
        <v>71</v>
      </c>
      <c r="D31" s="208"/>
      <c r="E31" s="208"/>
      <c r="F31" s="208"/>
      <c r="G31" s="208"/>
      <c r="H31" s="208"/>
      <c r="I31" s="31"/>
      <c r="J31" s="21"/>
    </row>
    <row r="32" spans="2:10" ht="12" customHeight="1" x14ac:dyDescent="0.2">
      <c r="B32" s="19"/>
      <c r="C32" s="23" t="s">
        <v>82</v>
      </c>
      <c r="D32" s="21"/>
      <c r="E32" s="21"/>
      <c r="F32" s="21"/>
      <c r="G32" s="21"/>
      <c r="H32" s="21"/>
      <c r="I32" s="31"/>
      <c r="J32" s="21"/>
    </row>
    <row r="33" spans="2:13" ht="12" customHeight="1" x14ac:dyDescent="0.2">
      <c r="B33" s="19"/>
      <c r="C33" s="23" t="s">
        <v>101</v>
      </c>
      <c r="D33" s="21"/>
      <c r="E33" s="21"/>
      <c r="F33" s="21"/>
      <c r="G33" s="21"/>
      <c r="H33" s="21"/>
      <c r="I33" s="31"/>
      <c r="J33" s="21"/>
    </row>
    <row r="34" spans="2:13" ht="13.5" thickBot="1" x14ac:dyDescent="0.25">
      <c r="B34" s="19"/>
      <c r="C34" s="23"/>
      <c r="D34" s="21"/>
      <c r="E34" s="21"/>
      <c r="F34" s="21"/>
      <c r="G34" s="21"/>
      <c r="H34" s="21"/>
      <c r="I34" s="31"/>
      <c r="J34" s="21"/>
      <c r="K34" s="21"/>
      <c r="L34" s="21"/>
    </row>
    <row r="35" spans="2:13" ht="20.100000000000001" customHeight="1" x14ac:dyDescent="0.2">
      <c r="B35" s="11" t="s">
        <v>50</v>
      </c>
      <c r="C35" s="12"/>
      <c r="D35" s="12"/>
      <c r="E35" s="12"/>
      <c r="F35" s="12"/>
      <c r="G35" s="12"/>
      <c r="H35" s="12"/>
      <c r="I35" s="38"/>
      <c r="J35" s="21"/>
      <c r="K35" s="21"/>
      <c r="L35" s="21"/>
    </row>
    <row r="36" spans="2:13" s="109" customFormat="1" ht="17.100000000000001" customHeight="1" x14ac:dyDescent="0.2">
      <c r="B36" s="108"/>
      <c r="C36" s="37"/>
      <c r="D36" s="37"/>
      <c r="E36" s="37"/>
      <c r="F36" s="37"/>
      <c r="G36" s="37"/>
      <c r="H36" s="72" t="s">
        <v>44</v>
      </c>
      <c r="I36" s="73" t="s">
        <v>39</v>
      </c>
      <c r="J36" s="37"/>
      <c r="K36" s="37"/>
      <c r="L36" s="37"/>
    </row>
    <row r="37" spans="2:13" x14ac:dyDescent="0.2">
      <c r="B37" s="41"/>
      <c r="C37" s="42"/>
      <c r="D37" s="21"/>
      <c r="E37" s="21"/>
      <c r="F37" s="21"/>
      <c r="G37" s="21"/>
      <c r="H37" s="72" t="s">
        <v>45</v>
      </c>
      <c r="I37" s="73" t="s">
        <v>30</v>
      </c>
      <c r="J37" s="21"/>
      <c r="K37" s="21"/>
      <c r="L37" s="21"/>
    </row>
    <row r="38" spans="2:13" ht="6.95" customHeight="1" x14ac:dyDescent="0.2">
      <c r="B38" s="41"/>
      <c r="C38" s="42"/>
      <c r="D38" s="21"/>
      <c r="E38" s="21"/>
      <c r="F38" s="21"/>
      <c r="G38" s="21"/>
      <c r="H38" s="39"/>
      <c r="I38" s="40"/>
      <c r="J38" s="21"/>
      <c r="K38" s="21"/>
      <c r="L38" s="21"/>
    </row>
    <row r="39" spans="2:13" ht="15" customHeight="1" x14ac:dyDescent="0.25">
      <c r="B39" s="66"/>
      <c r="C39" s="30"/>
      <c r="D39" s="52"/>
      <c r="E39" s="52"/>
      <c r="F39" s="266" t="s">
        <v>86</v>
      </c>
      <c r="G39" s="267">
        <f>D11+9</f>
        <v>2028</v>
      </c>
      <c r="H39" s="289">
        <v>0.20499999999999999</v>
      </c>
      <c r="I39" s="105">
        <v>0.20499999999999999</v>
      </c>
      <c r="J39" s="21"/>
      <c r="K39" s="21"/>
      <c r="L39" s="21"/>
    </row>
    <row r="40" spans="2:13" ht="15" customHeight="1" x14ac:dyDescent="0.25">
      <c r="B40" s="66"/>
      <c r="C40" s="30"/>
      <c r="D40" s="52"/>
      <c r="E40" s="52"/>
      <c r="F40" s="52"/>
      <c r="G40" s="74" t="s">
        <v>87</v>
      </c>
      <c r="H40" s="289">
        <v>0.25</v>
      </c>
      <c r="I40" s="105">
        <v>0.25</v>
      </c>
      <c r="J40" s="21"/>
      <c r="K40" s="21"/>
      <c r="L40" s="21" t="s">
        <v>46</v>
      </c>
      <c r="M40" t="s">
        <v>46</v>
      </c>
    </row>
    <row r="41" spans="2:13" ht="15" customHeight="1" x14ac:dyDescent="0.25">
      <c r="B41" s="67"/>
      <c r="C41" s="30"/>
      <c r="D41" s="52"/>
      <c r="E41" s="52"/>
      <c r="F41" s="52"/>
      <c r="G41" s="74" t="s">
        <v>88</v>
      </c>
      <c r="H41" s="290">
        <v>2075</v>
      </c>
      <c r="I41" s="106">
        <v>2075</v>
      </c>
      <c r="J41" s="21"/>
      <c r="K41" s="21"/>
      <c r="L41" s="44">
        <v>0.35</v>
      </c>
      <c r="M41">
        <v>2098</v>
      </c>
    </row>
    <row r="42" spans="2:13" x14ac:dyDescent="0.2">
      <c r="B42" s="43"/>
      <c r="C42" s="21"/>
      <c r="D42" s="21"/>
      <c r="E42" s="21"/>
      <c r="F42" s="21"/>
      <c r="G42" s="21"/>
      <c r="H42" s="45"/>
      <c r="I42" s="18"/>
      <c r="J42" s="21"/>
      <c r="K42" s="21"/>
      <c r="L42" s="44">
        <v>0.3</v>
      </c>
      <c r="M42">
        <v>2080</v>
      </c>
    </row>
    <row r="43" spans="2:13" ht="11.1" customHeight="1" x14ac:dyDescent="0.2">
      <c r="B43" s="19"/>
      <c r="C43" s="21"/>
      <c r="D43" s="21"/>
      <c r="E43" s="21"/>
      <c r="F43" s="21"/>
      <c r="G43" s="21"/>
      <c r="H43" s="45"/>
      <c r="I43" s="18"/>
      <c r="J43" s="21"/>
      <c r="K43" s="21"/>
      <c r="L43" s="44">
        <v>0.25</v>
      </c>
      <c r="M43">
        <v>2075</v>
      </c>
    </row>
    <row r="44" spans="2:13" ht="17.100000000000001" customHeight="1" x14ac:dyDescent="0.2">
      <c r="B44" s="19"/>
      <c r="D44" s="65" t="s">
        <v>90</v>
      </c>
      <c r="E44" s="47"/>
      <c r="G44" s="265"/>
      <c r="H44" s="75" t="s">
        <v>47</v>
      </c>
      <c r="I44" s="18"/>
      <c r="J44" s="21"/>
      <c r="K44" s="21"/>
      <c r="L44" s="44">
        <v>0.22</v>
      </c>
      <c r="M44">
        <v>2070</v>
      </c>
    </row>
    <row r="45" spans="2:13" ht="17.100000000000001" customHeight="1" x14ac:dyDescent="0.25">
      <c r="B45" s="46"/>
      <c r="D45" s="65" t="s">
        <v>85</v>
      </c>
      <c r="E45" s="21"/>
      <c r="F45" s="21"/>
      <c r="G45" s="21"/>
      <c r="H45" s="141">
        <f>+'P matrix'!J68-1</f>
        <v>10.504541922766521</v>
      </c>
      <c r="I45" s="140">
        <v>10.504541922766521</v>
      </c>
      <c r="J45" s="21"/>
      <c r="K45" s="21"/>
      <c r="L45" s="44">
        <v>0.2</v>
      </c>
      <c r="M45">
        <v>2060</v>
      </c>
    </row>
    <row r="46" spans="2:13" ht="15.75" x14ac:dyDescent="0.25">
      <c r="B46" s="46"/>
      <c r="D46" s="65" t="s">
        <v>84</v>
      </c>
      <c r="E46" s="48"/>
      <c r="F46" s="21"/>
      <c r="G46" s="21"/>
      <c r="H46" s="107">
        <f>+'P matrix'!D68</f>
        <v>0.30199917667666559</v>
      </c>
      <c r="I46" s="53">
        <v>0.30199917667666559</v>
      </c>
      <c r="J46" s="21"/>
      <c r="K46" s="21"/>
      <c r="L46" s="44">
        <v>0.2</v>
      </c>
      <c r="M46">
        <v>2050</v>
      </c>
    </row>
    <row r="47" spans="2:13" ht="13.5" thickBot="1" x14ac:dyDescent="0.25">
      <c r="B47" s="24"/>
      <c r="C47" s="25"/>
      <c r="D47" s="25"/>
      <c r="E47" s="25"/>
      <c r="F47" s="25"/>
      <c r="G47" s="25"/>
      <c r="H47" s="25"/>
      <c r="I47" s="49"/>
      <c r="J47" s="21"/>
      <c r="K47" s="21"/>
      <c r="L47" s="44">
        <v>0.18</v>
      </c>
      <c r="M47">
        <v>2040</v>
      </c>
    </row>
    <row r="48" spans="2:13" x14ac:dyDescent="0.2">
      <c r="L48" s="306">
        <v>0.15</v>
      </c>
      <c r="M48">
        <v>2030</v>
      </c>
    </row>
  </sheetData>
  <sheetProtection algorithmName="SHA-512" hashValue="nzHSfUj7H7s0rjETLt2cg7rZ/yxODx/J9vai1sHKigH9p2y/CN5rPbR1M9MxcFxWxIkxmG99d2IsYhfgN0xnXQ==" saltValue="KtmLYSV8KbM8aZpm1dwn1Q==" spinCount="100000" sheet="1" objects="1" scenarios="1"/>
  <dataValidations xWindow="941" yWindow="782" count="5">
    <dataValidation type="decimal" allowBlank="1" showInputMessage="1" showErrorMessage="1" errorTitle="Input Error " error="Enter a value between 1.5% and 5.2%" promptTitle="Inflation (CPI)" prompt="Enter a value for inflation between 1.5% and 4.0% _x000d_Default Value: 2.4% " sqref="D28" xr:uid="{00000000-0002-0000-0100-000000000000}">
      <formula1>0.014</formula1>
      <formula2>0.062</formula2>
    </dataValidation>
    <dataValidation type="decimal" allowBlank="1" showInputMessage="1" showErrorMessage="1" errorTitle="Input Error" error="Enter a value between 0% and 3.2%." promptTitle="Real GDP" prompt="Enter a value for Real GDP per capita between 0% and 3.2% _x000d_Default Value: 1.5%" sqref="E28" xr:uid="{00000000-0002-0000-0100-000001000000}">
      <formula1>0</formula1>
      <formula2>0.035</formula2>
    </dataValidation>
    <dataValidation type="list" allowBlank="1" showInputMessage="1" showErrorMessage="1" promptTitle="Health Share of GDP Constraint" prompt="Select a % Constraint or None _x000d_Default Value:25%_x000d_" sqref="H40" xr:uid="{00000000-0002-0000-0100-000002000000}">
      <formula1>$L$40:$L$48</formula1>
    </dataValidation>
    <dataValidation type="decimal" allowBlank="1" showInputMessage="1" showErrorMessage="1" errorTitle="Input Error" error="Enter a value between 0.5% and 2.7%." promptTitle="Excess Medical Cost Growth" prompt="Enter a value for Excess Medical Cost Growth between 0.5% and 2.5% _x000d_Default Value: 1.2%" sqref="F28" xr:uid="{00000000-0002-0000-0100-000003000000}">
      <formula1>0.005</formula1>
      <formula2>0.027</formula2>
    </dataValidation>
    <dataValidation type="list" allowBlank="1" showInputMessage="1" showErrorMessage="1" promptTitle="Year Constraint " prompt="Enter Year Constraint or None_x000d_Default Year:2075" sqref="H41" xr:uid="{00000000-0002-0000-0100-000004000000}">
      <formula1>$M$40:$M$49</formula1>
    </dataValidation>
  </dataValidations>
  <pageMargins left="0.75" right="0.75" top="1" bottom="1" header="0.5" footer="0.5"/>
  <pageSetup orientation="portrait" horizontalDpi="4294967292" verticalDpi="4294967292"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L84"/>
  <sheetViews>
    <sheetView showGridLines="0" zoomScale="125" zoomScaleNormal="125" zoomScalePageLayoutView="125" workbookViewId="0"/>
  </sheetViews>
  <sheetFormatPr defaultColWidth="11.42578125" defaultRowHeight="15.75" x14ac:dyDescent="0.25"/>
  <cols>
    <col min="1" max="1" width="1.42578125" customWidth="1"/>
    <col min="2" max="2" width="5.85546875" style="5" customWidth="1"/>
    <col min="3" max="3" width="3" style="5" customWidth="1"/>
    <col min="4" max="4" width="7.42578125" style="8" customWidth="1"/>
    <col min="5" max="5" width="8.7109375" customWidth="1"/>
    <col min="6" max="6" width="9.28515625" customWidth="1"/>
    <col min="7" max="7" width="1.42578125" customWidth="1"/>
    <col min="8" max="8" width="6.42578125" customWidth="1"/>
    <col min="9" max="9" width="8.85546875" customWidth="1"/>
    <col min="10" max="11" width="7.42578125" customWidth="1"/>
    <col min="12" max="12" width="7.28515625" customWidth="1"/>
  </cols>
  <sheetData>
    <row r="1" spans="2:12" ht="20.25" x14ac:dyDescent="0.3">
      <c r="B1" s="294" t="s">
        <v>107</v>
      </c>
      <c r="C1" s="295"/>
      <c r="D1" s="294"/>
      <c r="E1" s="294"/>
      <c r="F1" s="294"/>
      <c r="G1" s="294"/>
      <c r="H1" s="294"/>
      <c r="I1" s="294"/>
      <c r="J1" s="296"/>
      <c r="K1" s="296"/>
      <c r="L1" s="296"/>
    </row>
    <row r="2" spans="2:12" x14ac:dyDescent="0.25">
      <c r="D2" s="51" t="s">
        <v>51</v>
      </c>
      <c r="E2" s="3"/>
      <c r="F2" s="3"/>
      <c r="G2" s="3"/>
      <c r="H2" s="3"/>
    </row>
    <row r="3" spans="2:12" x14ac:dyDescent="0.25">
      <c r="D3" s="51"/>
      <c r="E3" s="3"/>
      <c r="F3" s="3"/>
      <c r="G3" s="3"/>
      <c r="H3" s="3"/>
    </row>
    <row r="4" spans="2:12" ht="36.950000000000003" customHeight="1" x14ac:dyDescent="0.25">
      <c r="B4" s="60" t="s">
        <v>38</v>
      </c>
      <c r="C4" s="4"/>
      <c r="D4" s="173" t="s">
        <v>39</v>
      </c>
      <c r="E4" s="169" t="s">
        <v>62</v>
      </c>
      <c r="H4" s="145" t="s">
        <v>53</v>
      </c>
      <c r="I4" s="148" t="s">
        <v>54</v>
      </c>
      <c r="J4" s="133" t="s">
        <v>48</v>
      </c>
      <c r="K4" s="170" t="s">
        <v>55</v>
      </c>
    </row>
    <row r="5" spans="2:12" ht="16.5" x14ac:dyDescent="0.3">
      <c r="B5" s="6">
        <f>Input!D11</f>
        <v>2019</v>
      </c>
      <c r="C5" s="6"/>
      <c r="D5" s="164">
        <v>5.3999999999999999E-2</v>
      </c>
      <c r="E5" s="124">
        <f>+'P matrix'!B19</f>
        <v>5.3999999999999999E-2</v>
      </c>
      <c r="F5" s="127" t="s">
        <v>26</v>
      </c>
      <c r="G5" s="58"/>
      <c r="H5" s="146">
        <f>+'P matrix'!C19</f>
        <v>0.04</v>
      </c>
      <c r="I5" s="147">
        <f>+(1+E5)/(1+H5)-1</f>
        <v>1.3461538461538414E-2</v>
      </c>
      <c r="J5" s="134"/>
      <c r="K5" s="131"/>
    </row>
    <row r="6" spans="2:12" ht="16.5" x14ac:dyDescent="0.3">
      <c r="B6" s="54">
        <f>+B5+1</f>
        <v>2020</v>
      </c>
      <c r="D6" s="164">
        <v>5.3999999999999999E-2</v>
      </c>
      <c r="E6" s="124">
        <f>+'P matrix'!B20</f>
        <v>5.3999999999999999E-2</v>
      </c>
      <c r="F6" s="127" t="s">
        <v>23</v>
      </c>
      <c r="G6" s="58"/>
      <c r="H6" s="146">
        <f>+'P matrix'!C20</f>
        <v>3.9E-2</v>
      </c>
      <c r="I6" s="147">
        <f t="shared" ref="I6:I68" si="0">+(1+E6)/(1+H6)-1</f>
        <v>1.4436958614052031E-2</v>
      </c>
      <c r="K6" s="131"/>
    </row>
    <row r="7" spans="2:12" ht="16.5" x14ac:dyDescent="0.3">
      <c r="B7" s="54">
        <f>+B6+1</f>
        <v>2021</v>
      </c>
      <c r="D7" s="164">
        <v>5.2999999999999999E-2</v>
      </c>
      <c r="E7" s="124">
        <f>+'P matrix'!B21</f>
        <v>5.2999999999999999E-2</v>
      </c>
      <c r="F7" s="127" t="s">
        <v>24</v>
      </c>
      <c r="G7" s="59"/>
      <c r="H7" s="146">
        <f>+'P matrix'!C21</f>
        <v>3.6999999999999998E-2</v>
      </c>
      <c r="I7" s="147">
        <f t="shared" si="0"/>
        <v>1.5429122468659573E-2</v>
      </c>
      <c r="K7" s="131"/>
    </row>
    <row r="8" spans="2:12" ht="18" customHeight="1" thickBot="1" x14ac:dyDescent="0.3">
      <c r="B8" s="123">
        <f t="shared" ref="B8:B69" si="1">+B7+1</f>
        <v>2022</v>
      </c>
      <c r="C8" s="85"/>
      <c r="D8" s="165">
        <v>5.1999999999999998E-2</v>
      </c>
      <c r="E8" s="125">
        <f>+'P matrix'!B22</f>
        <v>5.1999999999999998E-2</v>
      </c>
      <c r="F8" s="128" t="s">
        <v>66</v>
      </c>
      <c r="G8" s="186"/>
      <c r="H8" s="160">
        <f>+'P matrix'!C22</f>
        <v>3.5999999999999997E-2</v>
      </c>
      <c r="I8" s="161">
        <f t="shared" si="0"/>
        <v>1.5444015444015413E-2</v>
      </c>
      <c r="J8" s="162"/>
      <c r="K8" s="163"/>
    </row>
    <row r="9" spans="2:12" ht="18" customHeight="1" thickTop="1" x14ac:dyDescent="0.25">
      <c r="B9" s="5">
        <f t="shared" si="1"/>
        <v>2023</v>
      </c>
      <c r="D9" s="166">
        <v>5.1972053333333323E-2</v>
      </c>
      <c r="E9" s="126">
        <f>+'P matrix'!B23</f>
        <v>5.1972053333333323E-2</v>
      </c>
      <c r="F9" s="129"/>
      <c r="G9" s="57"/>
      <c r="H9" s="146">
        <f>+'P matrix'!C23</f>
        <v>3.6559999999999974E-2</v>
      </c>
      <c r="I9" s="147">
        <f t="shared" si="0"/>
        <v>1.4868462349823863E-2</v>
      </c>
      <c r="J9" s="86"/>
      <c r="K9" s="132"/>
    </row>
    <row r="10" spans="2:12" ht="18.75" x14ac:dyDescent="0.25">
      <c r="B10" s="5">
        <f t="shared" si="1"/>
        <v>2024</v>
      </c>
      <c r="D10" s="166">
        <v>5.1944106666666642E-2</v>
      </c>
      <c r="E10" s="126">
        <f>+'P matrix'!B24</f>
        <v>5.1944106666666642E-2</v>
      </c>
      <c r="F10" s="130" t="s">
        <v>27</v>
      </c>
      <c r="G10" s="57"/>
      <c r="H10" s="146">
        <f>+'P matrix'!C24</f>
        <v>3.7119999999999945E-2</v>
      </c>
      <c r="I10" s="147">
        <f t="shared" si="0"/>
        <v>1.429353080324991E-2</v>
      </c>
      <c r="J10" s="171" t="s">
        <v>63</v>
      </c>
      <c r="K10" s="132"/>
    </row>
    <row r="11" spans="2:12" ht="18.75" x14ac:dyDescent="0.25">
      <c r="B11" s="5">
        <f t="shared" si="1"/>
        <v>2025</v>
      </c>
      <c r="D11" s="166">
        <v>5.1916159999999961E-2</v>
      </c>
      <c r="E11" s="126">
        <f>+'P matrix'!B25</f>
        <v>5.1916159999999961E-2</v>
      </c>
      <c r="F11" s="130" t="s">
        <v>28</v>
      </c>
      <c r="G11" s="57"/>
      <c r="H11" s="146">
        <f>+'P matrix'!C25</f>
        <v>3.7679999999999922E-2</v>
      </c>
      <c r="I11" s="147">
        <f t="shared" si="0"/>
        <v>1.371921979801094E-2</v>
      </c>
      <c r="J11" s="171">
        <f>B5+9</f>
        <v>2028</v>
      </c>
      <c r="K11" s="132"/>
    </row>
    <row r="12" spans="2:12" ht="18.75" x14ac:dyDescent="0.25">
      <c r="B12" s="5">
        <f t="shared" si="1"/>
        <v>2026</v>
      </c>
      <c r="D12" s="166">
        <v>5.1888213333333287E-2</v>
      </c>
      <c r="E12" s="126">
        <f>+'P matrix'!B26</f>
        <v>5.1888213333333287E-2</v>
      </c>
      <c r="F12" s="129"/>
      <c r="G12" s="7"/>
      <c r="H12" s="146">
        <f>+'P matrix'!C26</f>
        <v>3.8239999999999892E-2</v>
      </c>
      <c r="I12" s="147">
        <f t="shared" si="0"/>
        <v>1.3145528329994605E-2</v>
      </c>
      <c r="J12" s="172" t="s">
        <v>60</v>
      </c>
      <c r="K12" s="132"/>
    </row>
    <row r="13" spans="2:12" ht="19.5" thickBot="1" x14ac:dyDescent="0.3">
      <c r="B13" s="85">
        <f t="shared" si="1"/>
        <v>2027</v>
      </c>
      <c r="C13" s="85"/>
      <c r="D13" s="167">
        <v>5.1860266666666613E-2</v>
      </c>
      <c r="E13" s="125">
        <f>+'P matrix'!B27</f>
        <v>5.1860266666666613E-2</v>
      </c>
      <c r="F13" s="158"/>
      <c r="G13" s="159"/>
      <c r="H13" s="160">
        <f>+'P matrix'!C27</f>
        <v>3.8799999999999869E-2</v>
      </c>
      <c r="I13" s="161">
        <f t="shared" si="0"/>
        <v>1.2572455397253268E-2</v>
      </c>
      <c r="J13" s="162"/>
      <c r="K13" s="163"/>
    </row>
    <row r="14" spans="2:12" ht="18.95" customHeight="1" thickTop="1" x14ac:dyDescent="0.25">
      <c r="B14" s="55">
        <f t="shared" si="1"/>
        <v>2028</v>
      </c>
      <c r="D14" s="166">
        <v>5.1832319999999932E-2</v>
      </c>
      <c r="E14" s="126">
        <f>+'P matrix'!B28</f>
        <v>5.1832319999999932E-2</v>
      </c>
      <c r="F14" s="157" t="s">
        <v>25</v>
      </c>
      <c r="G14" s="7"/>
      <c r="H14" s="146">
        <f>+'P matrix'!C28</f>
        <v>3.935999999999984E-2</v>
      </c>
      <c r="I14" s="147">
        <f t="shared" si="0"/>
        <v>1.2000000000000011E-2</v>
      </c>
      <c r="J14" s="86">
        <f>+'P matrix'!D28</f>
        <v>0.20499999999999999</v>
      </c>
      <c r="K14" s="132">
        <v>0.20499999999999999</v>
      </c>
    </row>
    <row r="15" spans="2:12" ht="14.1" customHeight="1" x14ac:dyDescent="0.25">
      <c r="B15" s="5">
        <f t="shared" si="1"/>
        <v>2029</v>
      </c>
      <c r="D15" s="166">
        <v>5.1832319999999932E-2</v>
      </c>
      <c r="E15" s="126">
        <f>+'P matrix'!B29</f>
        <v>5.1832319999999932E-2</v>
      </c>
      <c r="F15" s="130" t="s">
        <v>40</v>
      </c>
      <c r="G15" s="7"/>
      <c r="H15" s="146">
        <f>+'P matrix'!C29</f>
        <v>3.935999999999984E-2</v>
      </c>
      <c r="I15" s="147">
        <f t="shared" si="0"/>
        <v>1.2000000000000011E-2</v>
      </c>
      <c r="J15" s="86">
        <f>+'P matrix'!D29</f>
        <v>0.20746000000000001</v>
      </c>
      <c r="K15" s="132">
        <v>0.20746000000000001</v>
      </c>
    </row>
    <row r="16" spans="2:12" ht="14.1" customHeight="1" x14ac:dyDescent="0.25">
      <c r="B16" s="5">
        <f t="shared" si="1"/>
        <v>2030</v>
      </c>
      <c r="D16" s="166">
        <v>5.1832319999999932E-2</v>
      </c>
      <c r="E16" s="126">
        <f>+'P matrix'!B30</f>
        <v>5.1832319999999932E-2</v>
      </c>
      <c r="F16" s="130" t="s">
        <v>40</v>
      </c>
      <c r="G16" s="7"/>
      <c r="H16" s="146">
        <f>+'P matrix'!C30</f>
        <v>3.935999999999984E-2</v>
      </c>
      <c r="I16" s="147">
        <f t="shared" si="0"/>
        <v>1.2000000000000011E-2</v>
      </c>
      <c r="J16" s="86">
        <f>+'P matrix'!D30</f>
        <v>0.20994952000000003</v>
      </c>
      <c r="K16" s="132">
        <v>0.20994952000000003</v>
      </c>
    </row>
    <row r="17" spans="2:11" ht="14.1" customHeight="1" x14ac:dyDescent="0.25">
      <c r="B17" s="5">
        <f t="shared" si="1"/>
        <v>2031</v>
      </c>
      <c r="D17" s="166">
        <v>5.1832319999999932E-2</v>
      </c>
      <c r="E17" s="126">
        <f>+'P matrix'!B31</f>
        <v>5.1832319999999932E-2</v>
      </c>
      <c r="F17" s="130" t="s">
        <v>89</v>
      </c>
      <c r="G17" s="7"/>
      <c r="H17" s="146">
        <f>+'P matrix'!C31</f>
        <v>3.935999999999984E-2</v>
      </c>
      <c r="I17" s="147">
        <f t="shared" si="0"/>
        <v>1.2000000000000011E-2</v>
      </c>
      <c r="J17" s="86">
        <f>+'P matrix'!D31</f>
        <v>0.21246891424000006</v>
      </c>
      <c r="K17" s="132">
        <v>0.21246891424000006</v>
      </c>
    </row>
    <row r="18" spans="2:11" ht="15" customHeight="1" x14ac:dyDescent="0.25">
      <c r="B18" s="5">
        <f t="shared" si="1"/>
        <v>2032</v>
      </c>
      <c r="D18" s="166">
        <v>5.1832319999999932E-2</v>
      </c>
      <c r="E18" s="126">
        <f>+'P matrix'!B32</f>
        <v>5.1832319999999932E-2</v>
      </c>
      <c r="F18" s="130" t="s">
        <v>40</v>
      </c>
      <c r="G18" s="7"/>
      <c r="H18" s="146">
        <f>+'P matrix'!C32</f>
        <v>3.935999999999984E-2</v>
      </c>
      <c r="I18" s="147">
        <f t="shared" si="0"/>
        <v>1.2000000000000011E-2</v>
      </c>
      <c r="J18" s="86">
        <f>+'P matrix'!D32</f>
        <v>0.21501854121088007</v>
      </c>
      <c r="K18" s="132">
        <v>0.21501854121088007</v>
      </c>
    </row>
    <row r="19" spans="2:11" ht="14.1" customHeight="1" x14ac:dyDescent="0.25">
      <c r="B19" s="5">
        <f t="shared" si="1"/>
        <v>2033</v>
      </c>
      <c r="D19" s="166">
        <v>5.1832319999999932E-2</v>
      </c>
      <c r="E19" s="126">
        <f>+'P matrix'!B33</f>
        <v>5.1832319999999932E-2</v>
      </c>
      <c r="F19" s="130" t="s">
        <v>40</v>
      </c>
      <c r="G19" s="7"/>
      <c r="H19" s="146">
        <f>+'P matrix'!C33</f>
        <v>3.935999999999984E-2</v>
      </c>
      <c r="I19" s="147">
        <f t="shared" si="0"/>
        <v>1.2000000000000011E-2</v>
      </c>
      <c r="J19" s="86">
        <f>+'P matrix'!D33</f>
        <v>0.21759876370541065</v>
      </c>
      <c r="K19" s="132">
        <v>0.21759876370541065</v>
      </c>
    </row>
    <row r="20" spans="2:11" ht="14.1" customHeight="1" x14ac:dyDescent="0.25">
      <c r="B20" s="5">
        <f t="shared" si="1"/>
        <v>2034</v>
      </c>
      <c r="D20" s="166">
        <v>5.1832319999999932E-2</v>
      </c>
      <c r="E20" s="126">
        <f>+'P matrix'!B34</f>
        <v>5.1832319999999932E-2</v>
      </c>
      <c r="F20" s="130" t="s">
        <v>40</v>
      </c>
      <c r="G20" s="7"/>
      <c r="H20" s="146">
        <f>+'P matrix'!C34</f>
        <v>3.935999999999984E-2</v>
      </c>
      <c r="I20" s="147">
        <f t="shared" si="0"/>
        <v>1.2000000000000011E-2</v>
      </c>
      <c r="J20" s="86">
        <f>+'P matrix'!D34</f>
        <v>0.2202099488698756</v>
      </c>
      <c r="K20" s="132">
        <v>0.2202099488698756</v>
      </c>
    </row>
    <row r="21" spans="2:11" ht="14.1" customHeight="1" x14ac:dyDescent="0.25">
      <c r="B21" s="5">
        <f t="shared" si="1"/>
        <v>2035</v>
      </c>
      <c r="D21" s="166">
        <v>5.1832319999999932E-2</v>
      </c>
      <c r="E21" s="126">
        <f>+'P matrix'!B35</f>
        <v>5.1832319999999932E-2</v>
      </c>
      <c r="F21" s="130" t="s">
        <v>40</v>
      </c>
      <c r="G21" s="7"/>
      <c r="H21" s="146">
        <f>+'P matrix'!C35</f>
        <v>3.935999999999984E-2</v>
      </c>
      <c r="I21" s="147">
        <f t="shared" si="0"/>
        <v>1.2000000000000011E-2</v>
      </c>
      <c r="J21" s="86">
        <f>+'P matrix'!D35</f>
        <v>0.22285246825631413</v>
      </c>
      <c r="K21" s="132">
        <v>0.22285246825631413</v>
      </c>
    </row>
    <row r="22" spans="2:11" ht="14.1" customHeight="1" x14ac:dyDescent="0.25">
      <c r="B22" s="5">
        <f t="shared" si="1"/>
        <v>2036</v>
      </c>
      <c r="D22" s="166">
        <v>5.1832319999999932E-2</v>
      </c>
      <c r="E22" s="126">
        <f>+'P matrix'!B36</f>
        <v>5.1832319999999932E-2</v>
      </c>
      <c r="F22" s="130" t="s">
        <v>40</v>
      </c>
      <c r="G22" s="7"/>
      <c r="H22" s="146">
        <f>+'P matrix'!C36</f>
        <v>3.935999999999984E-2</v>
      </c>
      <c r="I22" s="147">
        <f t="shared" si="0"/>
        <v>1.2000000000000011E-2</v>
      </c>
      <c r="J22" s="86">
        <f>+'P matrix'!D36</f>
        <v>0.22552669787538993</v>
      </c>
      <c r="K22" s="132">
        <v>0.22552669787538993</v>
      </c>
    </row>
    <row r="23" spans="2:11" ht="14.1" customHeight="1" x14ac:dyDescent="0.25">
      <c r="B23" s="5">
        <f t="shared" si="1"/>
        <v>2037</v>
      </c>
      <c r="D23" s="166">
        <v>5.1832319999999932E-2</v>
      </c>
      <c r="E23" s="126">
        <f>+'P matrix'!B37</f>
        <v>5.1832319999999932E-2</v>
      </c>
      <c r="F23" s="130" t="s">
        <v>40</v>
      </c>
      <c r="G23" s="7"/>
      <c r="H23" s="146">
        <f>+'P matrix'!C37</f>
        <v>3.935999999999984E-2</v>
      </c>
      <c r="I23" s="147">
        <f t="shared" si="0"/>
        <v>1.2000000000000011E-2</v>
      </c>
      <c r="J23" s="86">
        <f>+'P matrix'!D37</f>
        <v>0.22823301824989464</v>
      </c>
      <c r="K23" s="132">
        <v>0.22823301824989464</v>
      </c>
    </row>
    <row r="24" spans="2:11" ht="14.1" customHeight="1" x14ac:dyDescent="0.25">
      <c r="B24" s="5">
        <f t="shared" si="1"/>
        <v>2038</v>
      </c>
      <c r="D24" s="166">
        <v>5.1832319999999932E-2</v>
      </c>
      <c r="E24" s="126">
        <f>+'P matrix'!B38</f>
        <v>5.1832319999999932E-2</v>
      </c>
      <c r="F24" s="130" t="s">
        <v>40</v>
      </c>
      <c r="G24" s="7"/>
      <c r="H24" s="146">
        <f>+'P matrix'!C38</f>
        <v>3.935999999999984E-2</v>
      </c>
      <c r="I24" s="147">
        <f t="shared" si="0"/>
        <v>1.2000000000000011E-2</v>
      </c>
      <c r="J24" s="86">
        <f>+'P matrix'!D38</f>
        <v>0.23097181446889339</v>
      </c>
      <c r="K24" s="132">
        <v>0.23097181446889339</v>
      </c>
    </row>
    <row r="25" spans="2:11" ht="14.1" customHeight="1" x14ac:dyDescent="0.25">
      <c r="B25" s="5">
        <f t="shared" si="1"/>
        <v>2039</v>
      </c>
      <c r="D25" s="166">
        <v>5.1832319999999932E-2</v>
      </c>
      <c r="E25" s="126">
        <f>+'P matrix'!B39</f>
        <v>5.1832319999999932E-2</v>
      </c>
      <c r="F25" s="130" t="s">
        <v>40</v>
      </c>
      <c r="G25" s="7"/>
      <c r="H25" s="146">
        <f>+'P matrix'!C39</f>
        <v>3.935999999999984E-2</v>
      </c>
      <c r="I25" s="147">
        <f t="shared" si="0"/>
        <v>1.2000000000000011E-2</v>
      </c>
      <c r="J25" s="86">
        <f>+'P matrix'!D39</f>
        <v>0.23374347624252012</v>
      </c>
      <c r="K25" s="132">
        <v>0.23374347624252012</v>
      </c>
    </row>
    <row r="26" spans="2:11" ht="14.1" customHeight="1" x14ac:dyDescent="0.25">
      <c r="B26" s="5">
        <f t="shared" si="1"/>
        <v>2040</v>
      </c>
      <c r="D26" s="166">
        <v>5.1832319999999932E-2</v>
      </c>
      <c r="E26" s="126">
        <f>+'P matrix'!B40</f>
        <v>5.1832319999999932E-2</v>
      </c>
      <c r="F26" s="130" t="s">
        <v>40</v>
      </c>
      <c r="G26" s="7"/>
      <c r="H26" s="146">
        <f>+'P matrix'!C40</f>
        <v>3.935999999999984E-2</v>
      </c>
      <c r="I26" s="147">
        <f t="shared" si="0"/>
        <v>1.2000000000000011E-2</v>
      </c>
      <c r="J26" s="86">
        <f>+'P matrix'!D40</f>
        <v>0.23654839795743038</v>
      </c>
      <c r="K26" s="132">
        <v>0.23654839795743038</v>
      </c>
    </row>
    <row r="27" spans="2:11" ht="14.1" customHeight="1" x14ac:dyDescent="0.25">
      <c r="B27" s="5">
        <f t="shared" si="1"/>
        <v>2041</v>
      </c>
      <c r="D27" s="166">
        <v>5.1832319999999932E-2</v>
      </c>
      <c r="E27" s="126">
        <f>+'P matrix'!B41</f>
        <v>5.1832319999999932E-2</v>
      </c>
      <c r="F27" s="130" t="s">
        <v>40</v>
      </c>
      <c r="G27" s="7"/>
      <c r="H27" s="146">
        <f>+'P matrix'!C41</f>
        <v>3.935999999999984E-2</v>
      </c>
      <c r="I27" s="147">
        <f t="shared" si="0"/>
        <v>1.2000000000000011E-2</v>
      </c>
      <c r="J27" s="86">
        <f>+'P matrix'!D41</f>
        <v>0.23938697873291956</v>
      </c>
      <c r="K27" s="132">
        <v>0.23938697873291956</v>
      </c>
    </row>
    <row r="28" spans="2:11" ht="14.1" customHeight="1" x14ac:dyDescent="0.25">
      <c r="B28" s="5">
        <f t="shared" si="1"/>
        <v>2042</v>
      </c>
      <c r="D28" s="166">
        <v>5.1832319999999932E-2</v>
      </c>
      <c r="E28" s="126">
        <f>+'P matrix'!B42</f>
        <v>5.1832319999999932E-2</v>
      </c>
      <c r="F28" s="130" t="s">
        <v>40</v>
      </c>
      <c r="G28" s="7"/>
      <c r="H28" s="146">
        <f>+'P matrix'!C42</f>
        <v>3.935999999999984E-2</v>
      </c>
      <c r="I28" s="147">
        <f t="shared" si="0"/>
        <v>1.2000000000000011E-2</v>
      </c>
      <c r="J28" s="86">
        <f>+'P matrix'!D42</f>
        <v>0.2422596224777146</v>
      </c>
      <c r="K28" s="132">
        <v>0.2422596224777146</v>
      </c>
    </row>
    <row r="29" spans="2:11" ht="14.1" customHeight="1" x14ac:dyDescent="0.25">
      <c r="B29" s="5">
        <f t="shared" si="1"/>
        <v>2043</v>
      </c>
      <c r="D29" s="166">
        <v>5.1832319999999932E-2</v>
      </c>
      <c r="E29" s="126">
        <f>+'P matrix'!B43</f>
        <v>5.1832319999999932E-2</v>
      </c>
      <c r="F29" s="130" t="s">
        <v>40</v>
      </c>
      <c r="G29" s="7"/>
      <c r="H29" s="146">
        <f>+'P matrix'!C43</f>
        <v>3.935999999999984E-2</v>
      </c>
      <c r="I29" s="147">
        <f t="shared" si="0"/>
        <v>1.2000000000000011E-2</v>
      </c>
      <c r="J29" s="86">
        <f>+'P matrix'!D43</f>
        <v>0.2451667379474472</v>
      </c>
      <c r="K29" s="132">
        <v>0.2451667379474472</v>
      </c>
    </row>
    <row r="30" spans="2:11" ht="14.1" customHeight="1" x14ac:dyDescent="0.25">
      <c r="B30" s="5">
        <f t="shared" si="1"/>
        <v>2044</v>
      </c>
      <c r="D30" s="166">
        <v>5.1832319999999932E-2</v>
      </c>
      <c r="E30" s="126">
        <f>+'P matrix'!B44</f>
        <v>5.1832319999999932E-2</v>
      </c>
      <c r="F30" s="130" t="s">
        <v>40</v>
      </c>
      <c r="G30" s="7"/>
      <c r="H30" s="146">
        <f>+'P matrix'!C44</f>
        <v>3.935999999999984E-2</v>
      </c>
      <c r="I30" s="147">
        <f t="shared" si="0"/>
        <v>1.2000000000000011E-2</v>
      </c>
      <c r="J30" s="86">
        <f>+'P matrix'!D44</f>
        <v>0.24810873880281656</v>
      </c>
      <c r="K30" s="132">
        <v>0.24810873880281656</v>
      </c>
    </row>
    <row r="31" spans="2:11" ht="14.1" customHeight="1" x14ac:dyDescent="0.25">
      <c r="B31" s="5">
        <f t="shared" si="1"/>
        <v>2045</v>
      </c>
      <c r="D31" s="166">
        <v>5.1832319999999932E-2</v>
      </c>
      <c r="E31" s="126">
        <f>+'P matrix'!B45</f>
        <v>5.1832319999999932E-2</v>
      </c>
      <c r="F31" s="130" t="s">
        <v>40</v>
      </c>
      <c r="G31" s="7"/>
      <c r="H31" s="146">
        <f>+'P matrix'!C45</f>
        <v>3.935999999999984E-2</v>
      </c>
      <c r="I31" s="147">
        <f t="shared" si="0"/>
        <v>1.2000000000000011E-2</v>
      </c>
      <c r="J31" s="86">
        <f>+'P matrix'!D45</f>
        <v>0.25108604366845033</v>
      </c>
      <c r="K31" s="132">
        <v>0.25108604366845033</v>
      </c>
    </row>
    <row r="32" spans="2:11" ht="14.1" customHeight="1" x14ac:dyDescent="0.25">
      <c r="B32" s="5">
        <f t="shared" si="1"/>
        <v>2046</v>
      </c>
      <c r="D32" s="166">
        <v>5.1010264982171094E-2</v>
      </c>
      <c r="E32" s="126">
        <f>+'P matrix'!B46</f>
        <v>5.1010264982171094E-2</v>
      </c>
      <c r="F32" s="130" t="s">
        <v>40</v>
      </c>
      <c r="G32" s="7"/>
      <c r="H32" s="146">
        <f>+'P matrix'!C46</f>
        <v>3.935999999999984E-2</v>
      </c>
      <c r="I32" s="147">
        <f t="shared" si="0"/>
        <v>1.1209075760247877E-2</v>
      </c>
      <c r="J32" s="86">
        <f>+'P matrix'!D46</f>
        <v>0.25390048615427091</v>
      </c>
      <c r="K32" s="132">
        <v>0.25390048615427091</v>
      </c>
    </row>
    <row r="33" spans="2:11" ht="14.1" customHeight="1" x14ac:dyDescent="0.25">
      <c r="B33" s="5">
        <f t="shared" si="1"/>
        <v>2047</v>
      </c>
      <c r="D33" s="166">
        <v>5.0274430641065848E-2</v>
      </c>
      <c r="E33" s="126">
        <f>+'P matrix'!B47</f>
        <v>5.0274430641065848E-2</v>
      </c>
      <c r="F33" s="130" t="s">
        <v>40</v>
      </c>
      <c r="G33" s="7"/>
      <c r="H33" s="146">
        <f>+'P matrix'!C47</f>
        <v>3.935999999999984E-2</v>
      </c>
      <c r="I33" s="147">
        <f t="shared" si="0"/>
        <v>1.0501107066912319E-2</v>
      </c>
      <c r="J33" s="86">
        <f>+'P matrix'!D47</f>
        <v>0.25656672234371797</v>
      </c>
      <c r="K33" s="132">
        <v>0.25656672234371797</v>
      </c>
    </row>
    <row r="34" spans="2:11" ht="14.1" customHeight="1" x14ac:dyDescent="0.25">
      <c r="B34" s="272">
        <f t="shared" si="1"/>
        <v>2048</v>
      </c>
      <c r="C34" s="149"/>
      <c r="D34" s="168">
        <v>4.9810923229792525E-2</v>
      </c>
      <c r="E34" s="150">
        <f>+'P matrix'!B48</f>
        <v>4.9810923229792525E-2</v>
      </c>
      <c r="F34" s="151" t="s">
        <v>40</v>
      </c>
      <c r="G34" s="152"/>
      <c r="H34" s="153">
        <f>+'P matrix'!C48</f>
        <v>3.935999999999984E-2</v>
      </c>
      <c r="I34" s="154">
        <f t="shared" si="0"/>
        <v>1.0055152430142211E-2</v>
      </c>
      <c r="J34" s="155">
        <f>+'P matrix'!D48</f>
        <v>0.25914653984538605</v>
      </c>
      <c r="K34" s="156">
        <v>0.25914653984538605</v>
      </c>
    </row>
    <row r="35" spans="2:11" ht="14.1" customHeight="1" x14ac:dyDescent="0.25">
      <c r="B35" s="5">
        <f t="shared" si="1"/>
        <v>2049</v>
      </c>
      <c r="D35" s="166">
        <v>4.9446675891431813E-2</v>
      </c>
      <c r="E35" s="126">
        <f>+'P matrix'!B49</f>
        <v>4.9446675891431813E-2</v>
      </c>
      <c r="F35" s="130" t="s">
        <v>40</v>
      </c>
      <c r="G35" s="7"/>
      <c r="H35" s="146">
        <f>+'P matrix'!C49</f>
        <v>3.935999999999984E-2</v>
      </c>
      <c r="I35" s="147">
        <f t="shared" si="0"/>
        <v>9.7046989411098128E-3</v>
      </c>
      <c r="J35" s="86">
        <f>+'P matrix'!D49</f>
        <v>0.26166147899621583</v>
      </c>
      <c r="K35" s="132">
        <v>0.26166147899621583</v>
      </c>
    </row>
    <row r="36" spans="2:11" ht="14.1" customHeight="1" x14ac:dyDescent="0.25">
      <c r="B36" s="5">
        <f t="shared" si="1"/>
        <v>2050</v>
      </c>
      <c r="D36" s="166">
        <v>4.9138590032454132E-2</v>
      </c>
      <c r="E36" s="126">
        <f>+'P matrix'!B50</f>
        <v>4.9138590032454132E-2</v>
      </c>
      <c r="F36" s="130" t="s">
        <v>40</v>
      </c>
      <c r="G36" s="7"/>
      <c r="H36" s="146">
        <f>+'P matrix'!C50</f>
        <v>3.935999999999984E-2</v>
      </c>
      <c r="I36" s="147">
        <f t="shared" si="0"/>
        <v>9.4082801266686111E-3</v>
      </c>
      <c r="J36" s="86">
        <f>+'P matrix'!D50</f>
        <v>0.26412326348897064</v>
      </c>
      <c r="K36" s="132">
        <v>0.26412326348897064</v>
      </c>
    </row>
    <row r="37" spans="2:11" ht="14.1" customHeight="1" x14ac:dyDescent="0.25">
      <c r="B37" s="5">
        <f t="shared" si="1"/>
        <v>2051</v>
      </c>
      <c r="D37" s="166">
        <v>4.886786561997436E-2</v>
      </c>
      <c r="E37" s="126">
        <f>+'P matrix'!B51</f>
        <v>4.886786561997436E-2</v>
      </c>
      <c r="F37" s="130" t="s">
        <v>40</v>
      </c>
      <c r="G37" s="7"/>
      <c r="H37" s="146">
        <f>+'P matrix'!C51</f>
        <v>3.935999999999984E-2</v>
      </c>
      <c r="I37" s="147">
        <f t="shared" si="0"/>
        <v>9.1478079009914559E-3</v>
      </c>
      <c r="J37" s="86">
        <f>+'P matrix'!D51</f>
        <v>0.26653941236555073</v>
      </c>
      <c r="K37" s="132">
        <v>0.26653941236555073</v>
      </c>
    </row>
    <row r="38" spans="2:11" ht="15.95" customHeight="1" x14ac:dyDescent="0.25">
      <c r="B38" s="5">
        <f t="shared" si="1"/>
        <v>2052</v>
      </c>
      <c r="D38" s="166">
        <v>4.8624298440866021E-2</v>
      </c>
      <c r="E38" s="126">
        <f>+'P matrix'!B52</f>
        <v>4.8624298440866021E-2</v>
      </c>
      <c r="F38" s="130" t="s">
        <v>40</v>
      </c>
      <c r="G38" s="7"/>
      <c r="H38" s="146">
        <f>+'P matrix'!C52</f>
        <v>3.935999999999984E-2</v>
      </c>
      <c r="I38" s="147">
        <f t="shared" si="0"/>
        <v>8.9134644789736761E-3</v>
      </c>
      <c r="J38" s="86">
        <f>+'P matrix'!D52</f>
        <v>0.26891520194991764</v>
      </c>
      <c r="K38" s="132">
        <v>0.26891520194991764</v>
      </c>
    </row>
    <row r="39" spans="2:11" ht="14.1" customHeight="1" x14ac:dyDescent="0.25">
      <c r="B39" s="5">
        <f t="shared" si="1"/>
        <v>2053</v>
      </c>
      <c r="C39" s="55"/>
      <c r="D39" s="166">
        <v>4.8401620084577379E-2</v>
      </c>
      <c r="E39" s="126">
        <f>+'P matrix'!B53</f>
        <v>4.8401620084577379E-2</v>
      </c>
      <c r="F39" s="130" t="s">
        <v>40</v>
      </c>
      <c r="G39" s="7"/>
      <c r="H39" s="146">
        <f>+'P matrix'!C53</f>
        <v>3.935999999999984E-2</v>
      </c>
      <c r="I39" s="147">
        <f t="shared" si="0"/>
        <v>8.6992188313745888E-3</v>
      </c>
      <c r="J39" s="86">
        <f>+'P matrix'!D53</f>
        <v>0.27125455413876332</v>
      </c>
      <c r="K39" s="132">
        <v>0.27125455413876332</v>
      </c>
    </row>
    <row r="40" spans="2:11" ht="14.1" customHeight="1" x14ac:dyDescent="0.25">
      <c r="B40" s="5">
        <f t="shared" si="1"/>
        <v>2054</v>
      </c>
      <c r="D40" s="166">
        <v>4.8195655474595922E-2</v>
      </c>
      <c r="E40" s="126">
        <f>+'P matrix'!B54</f>
        <v>4.8195655474595922E-2</v>
      </c>
      <c r="F40" s="130" t="s">
        <v>40</v>
      </c>
      <c r="G40" s="7"/>
      <c r="H40" s="146">
        <f>+'P matrix'!C54</f>
        <v>3.935999999999984E-2</v>
      </c>
      <c r="I40" s="147">
        <f t="shared" si="0"/>
        <v>8.501053989566687E-3</v>
      </c>
      <c r="J40" s="86">
        <f>+'P matrix'!D54</f>
        <v>0.27356050374841279</v>
      </c>
      <c r="K40" s="132">
        <v>0.27356050374841279</v>
      </c>
    </row>
    <row r="41" spans="2:11" ht="14.1" customHeight="1" x14ac:dyDescent="0.25">
      <c r="B41" s="5">
        <f t="shared" si="1"/>
        <v>2055</v>
      </c>
      <c r="D41" s="166">
        <v>4.8003459650632685E-2</v>
      </c>
      <c r="E41" s="126">
        <f>+'P matrix'!B55</f>
        <v>4.8003459650632685E-2</v>
      </c>
      <c r="F41" s="130" t="s">
        <v>40</v>
      </c>
      <c r="G41" s="7"/>
      <c r="H41" s="146">
        <f>+'P matrix'!C55</f>
        <v>3.935999999999984E-2</v>
      </c>
      <c r="I41" s="147">
        <f t="shared" si="0"/>
        <v>8.3161365173114454E-3</v>
      </c>
      <c r="J41" s="86">
        <f>+'P matrix'!D55</f>
        <v>0.27583547024332911</v>
      </c>
      <c r="K41" s="132">
        <v>0.27583547024332911</v>
      </c>
    </row>
    <row r="42" spans="2:11" ht="14.1" customHeight="1" x14ac:dyDescent="0.25">
      <c r="B42" s="5">
        <f t="shared" si="1"/>
        <v>2056</v>
      </c>
      <c r="D42" s="166">
        <v>4.7822864239029705E-2</v>
      </c>
      <c r="E42" s="126">
        <f>+'P matrix'!B56</f>
        <v>4.7822864239029705E-2</v>
      </c>
      <c r="F42" s="130" t="s">
        <v>40</v>
      </c>
      <c r="G42" s="7"/>
      <c r="H42" s="146">
        <f>+'P matrix'!C56</f>
        <v>3.935999999999984E-2</v>
      </c>
      <c r="I42" s="147">
        <f t="shared" si="0"/>
        <v>8.1423801560862596E-3</v>
      </c>
      <c r="J42" s="86">
        <f>+'P matrix'!D56</f>
        <v>0.27808142750258313</v>
      </c>
      <c r="K42" s="132">
        <v>0.27808142750258313</v>
      </c>
    </row>
    <row r="43" spans="2:11" ht="14.1" customHeight="1" x14ac:dyDescent="0.25">
      <c r="B43" s="5">
        <f t="shared" si="1"/>
        <v>2057</v>
      </c>
      <c r="D43" s="166">
        <v>4.7652218462983065E-2</v>
      </c>
      <c r="E43" s="126">
        <f>+'P matrix'!B57</f>
        <v>4.7652218462983065E-2</v>
      </c>
      <c r="F43" s="130" t="s">
        <v>40</v>
      </c>
      <c r="G43" s="7"/>
      <c r="H43" s="146">
        <f>+'P matrix'!C57</f>
        <v>3.935999999999984E-2</v>
      </c>
      <c r="I43" s="147">
        <f t="shared" si="0"/>
        <v>7.9781966431105023E-3</v>
      </c>
      <c r="J43" s="86">
        <f>+'P matrix'!D57</f>
        <v>0.28030001581399561</v>
      </c>
      <c r="K43" s="132">
        <v>0.28030001581399561</v>
      </c>
    </row>
    <row r="44" spans="2:11" ht="14.1" customHeight="1" x14ac:dyDescent="0.25">
      <c r="B44" s="5">
        <f t="shared" si="1"/>
        <v>2058</v>
      </c>
      <c r="D44" s="166">
        <v>4.749023152769416E-2</v>
      </c>
      <c r="E44" s="126">
        <f>+'P matrix'!B58</f>
        <v>4.749023152769416E-2</v>
      </c>
      <c r="F44" s="130" t="s">
        <v>40</v>
      </c>
      <c r="G44" s="7"/>
      <c r="H44" s="146">
        <f>+'P matrix'!C58</f>
        <v>3.935999999999984E-2</v>
      </c>
      <c r="I44" s="147">
        <f t="shared" si="0"/>
        <v>7.8223440652847032E-3</v>
      </c>
      <c r="J44" s="86">
        <f>+'P matrix'!D58</f>
        <v>0.28249261897919742</v>
      </c>
      <c r="K44" s="132">
        <v>0.28249261897919742</v>
      </c>
    </row>
    <row r="45" spans="2:11" ht="14.1" customHeight="1" x14ac:dyDescent="0.25">
      <c r="B45" s="5">
        <f t="shared" si="1"/>
        <v>2059</v>
      </c>
      <c r="D45" s="166">
        <v>4.733587174901821E-2</v>
      </c>
      <c r="E45" s="126">
        <f>+'P matrix'!B59</f>
        <v>4.733587174901821E-2</v>
      </c>
      <c r="F45" s="130" t="s">
        <v>40</v>
      </c>
      <c r="G45" s="7"/>
      <c r="H45" s="146">
        <f>+'P matrix'!C59</f>
        <v>3.935999999999984E-2</v>
      </c>
      <c r="I45" s="147">
        <f t="shared" si="0"/>
        <v>7.6738298077840827E-3</v>
      </c>
      <c r="J45" s="86">
        <f>+'P matrix'!D59</f>
        <v>0.28466041925919894</v>
      </c>
      <c r="K45" s="132">
        <v>0.28466041925919894</v>
      </c>
    </row>
    <row r="46" spans="2:11" ht="14.1" customHeight="1" x14ac:dyDescent="0.25">
      <c r="B46" s="5">
        <f t="shared" si="1"/>
        <v>2060</v>
      </c>
      <c r="D46" s="166">
        <v>4.7188299304384618E-2</v>
      </c>
      <c r="E46" s="126">
        <f>+'P matrix'!B60</f>
        <v>4.7188299304384618E-2</v>
      </c>
      <c r="F46" s="130" t="s">
        <v>40</v>
      </c>
      <c r="G46" s="7"/>
      <c r="H46" s="146">
        <f>+'P matrix'!C60</f>
        <v>3.935999999999984E-2</v>
      </c>
      <c r="I46" s="147">
        <f t="shared" si="0"/>
        <v>7.5318458516633324E-3</v>
      </c>
      <c r="J46" s="86">
        <f>+'P matrix'!D60</f>
        <v>0.28680443765712904</v>
      </c>
      <c r="K46" s="132">
        <v>0.28680443765712904</v>
      </c>
    </row>
    <row r="47" spans="2:11" ht="14.1" customHeight="1" x14ac:dyDescent="0.25">
      <c r="B47" s="5">
        <f t="shared" si="1"/>
        <v>2061</v>
      </c>
      <c r="D47" s="166">
        <v>4.704681985394199E-2</v>
      </c>
      <c r="E47" s="126">
        <f>+'P matrix'!B61</f>
        <v>4.704681985394199E-2</v>
      </c>
      <c r="F47" s="130" t="s">
        <v>40</v>
      </c>
      <c r="G47" s="7"/>
      <c r="H47" s="146">
        <f>+'P matrix'!C61</f>
        <v>3.935999999999984E-2</v>
      </c>
      <c r="I47" s="147">
        <f t="shared" si="0"/>
        <v>7.395724151345151E-3</v>
      </c>
      <c r="J47" s="86">
        <f>+'P matrix'!D61</f>
        <v>0.28892556416342285</v>
      </c>
      <c r="K47" s="132">
        <v>0.28892556416342285</v>
      </c>
    </row>
    <row r="48" spans="2:11" ht="14.1" customHeight="1" x14ac:dyDescent="0.25">
      <c r="B48" s="5">
        <f t="shared" si="1"/>
        <v>2062</v>
      </c>
      <c r="D48" s="166">
        <v>4.6910851627972594E-2</v>
      </c>
      <c r="E48" s="126">
        <f>+'P matrix'!B62</f>
        <v>4.6910851627972594E-2</v>
      </c>
      <c r="F48" s="130" t="s">
        <v>40</v>
      </c>
      <c r="G48" s="7"/>
      <c r="H48" s="146">
        <f>+'P matrix'!C62</f>
        <v>3.935999999999984E-2</v>
      </c>
      <c r="I48" s="147">
        <f t="shared" si="0"/>
        <v>7.2649049684159195E-3</v>
      </c>
      <c r="J48" s="86">
        <f>+'P matrix'!D62</f>
        <v>0.2910245809300161</v>
      </c>
      <c r="K48" s="132">
        <v>0.2910245809300161</v>
      </c>
    </row>
    <row r="49" spans="2:11" ht="14.1" customHeight="1" x14ac:dyDescent="0.25">
      <c r="B49" s="5">
        <f t="shared" si="1"/>
        <v>2063</v>
      </c>
      <c r="D49" s="166">
        <v>4.6779901492938869E-2</v>
      </c>
      <c r="E49" s="126">
        <f>+'P matrix'!B63</f>
        <v>4.6779901492938869E-2</v>
      </c>
      <c r="F49" s="130" t="s">
        <v>40</v>
      </c>
      <c r="G49" s="7"/>
      <c r="H49" s="146">
        <f>+'P matrix'!C63</f>
        <v>3.935999999999984E-2</v>
      </c>
      <c r="I49" s="147">
        <f t="shared" si="0"/>
        <v>7.1389138440376421E-3</v>
      </c>
      <c r="J49" s="86">
        <f>+'P matrix'!D63</f>
        <v>0.29310218033977264</v>
      </c>
      <c r="K49" s="132">
        <v>0.29310218033977264</v>
      </c>
    </row>
    <row r="50" spans="2:11" ht="14.1" customHeight="1" x14ac:dyDescent="0.25">
      <c r="B50" s="5">
        <f t="shared" si="1"/>
        <v>2064</v>
      </c>
      <c r="D50" s="166">
        <v>4.6653547174927867E-2</v>
      </c>
      <c r="E50" s="126">
        <f>+'P matrix'!B64</f>
        <v>4.6653547174927867E-2</v>
      </c>
      <c r="F50" s="130" t="s">
        <v>40</v>
      </c>
      <c r="G50" s="7"/>
      <c r="H50" s="146">
        <f>+'P matrix'!C64</f>
        <v>3.935999999999984E-2</v>
      </c>
      <c r="I50" s="147">
        <f t="shared" si="0"/>
        <v>7.0173444955818898E-3</v>
      </c>
      <c r="J50" s="86">
        <f>+'P matrix'!D64</f>
        <v>0.29515897931162305</v>
      </c>
      <c r="K50" s="132">
        <v>0.29515897931162305</v>
      </c>
    </row>
    <row r="51" spans="2:11" ht="14.1" customHeight="1" x14ac:dyDescent="0.25">
      <c r="B51" s="5">
        <f t="shared" si="1"/>
        <v>2065</v>
      </c>
      <c r="D51" s="166">
        <v>4.6531423810194594E-2</v>
      </c>
      <c r="E51" s="126">
        <f>+'P matrix'!B65</f>
        <v>4.6531423810194594E-2</v>
      </c>
      <c r="F51" s="130" t="s">
        <v>40</v>
      </c>
      <c r="G51" s="7"/>
      <c r="H51" s="146">
        <f>+'P matrix'!C65</f>
        <v>3.935999999999984E-2</v>
      </c>
      <c r="I51" s="147">
        <f t="shared" si="0"/>
        <v>6.8998458764959469E-3</v>
      </c>
      <c r="J51" s="86">
        <f>+'P matrix'!D65</f>
        <v>0.29719553077793709</v>
      </c>
      <c r="K51" s="132">
        <v>0.29719553077793709</v>
      </c>
    </row>
    <row r="52" spans="2:11" ht="14.1" customHeight="1" x14ac:dyDescent="0.25">
      <c r="B52" s="5">
        <f t="shared" si="1"/>
        <v>2066</v>
      </c>
      <c r="D52" s="166">
        <v>4.5707892242155879E-2</v>
      </c>
      <c r="E52" s="126">
        <f>+'P matrix'!B66</f>
        <v>4.5707892242155879E-2</v>
      </c>
      <c r="F52" s="130" t="s">
        <v>40</v>
      </c>
      <c r="G52" s="7"/>
      <c r="H52" s="146">
        <f>+'P matrix'!C66</f>
        <v>3.935999999999984E-2</v>
      </c>
      <c r="I52" s="147">
        <f t="shared" si="0"/>
        <v>6.1075010026900856E-3</v>
      </c>
      <c r="J52" s="86">
        <f>+'P matrix'!D66</f>
        <v>0.29901065278015837</v>
      </c>
      <c r="K52" s="132">
        <v>0.29901065278015837</v>
      </c>
    </row>
    <row r="53" spans="2:11" ht="14.1" customHeight="1" x14ac:dyDescent="0.25">
      <c r="B53" s="5">
        <f t="shared" si="1"/>
        <v>2067</v>
      </c>
      <c r="D53" s="166">
        <v>4.4919990690682976E-2</v>
      </c>
      <c r="E53" s="126">
        <f>+'P matrix'!B67</f>
        <v>4.4919990690682976E-2</v>
      </c>
      <c r="F53" s="130" t="s">
        <v>40</v>
      </c>
      <c r="G53" s="7"/>
      <c r="H53" s="146">
        <f>+'P matrix'!C67</f>
        <v>3.935999999999984E-2</v>
      </c>
      <c r="I53" s="147">
        <f t="shared" si="0"/>
        <v>5.3494368560298433E-3</v>
      </c>
      <c r="J53" s="86">
        <f>+'P matrix'!D67</f>
        <v>0.30061019138648609</v>
      </c>
      <c r="K53" s="132">
        <v>0.30061019138648609</v>
      </c>
    </row>
    <row r="54" spans="2:11" ht="14.1" customHeight="1" x14ac:dyDescent="0.25">
      <c r="B54" s="272">
        <f t="shared" si="1"/>
        <v>2068</v>
      </c>
      <c r="C54" s="149"/>
      <c r="D54" s="168">
        <v>4.4162417857300351E-2</v>
      </c>
      <c r="E54" s="150">
        <f>+'P matrix'!B68</f>
        <v>4.4162417857300351E-2</v>
      </c>
      <c r="F54" s="151" t="s">
        <v>40</v>
      </c>
      <c r="G54" s="152"/>
      <c r="H54" s="153">
        <f>+'P matrix'!C68</f>
        <v>3.935999999999984E-2</v>
      </c>
      <c r="I54" s="154">
        <f t="shared" si="0"/>
        <v>4.6205528953400243E-3</v>
      </c>
      <c r="J54" s="155">
        <f>+'P matrix'!D68</f>
        <v>0.30199917667666559</v>
      </c>
      <c r="K54" s="156">
        <v>0.30199917667666559</v>
      </c>
    </row>
    <row r="55" spans="2:11" ht="14.1" customHeight="1" x14ac:dyDescent="0.25">
      <c r="B55" s="5">
        <f t="shared" si="1"/>
        <v>2069</v>
      </c>
      <c r="D55" s="166">
        <v>4.3430467157067554E-2</v>
      </c>
      <c r="E55" s="126">
        <f>+'P matrix'!B69</f>
        <v>4.3430467157067554E-2</v>
      </c>
      <c r="F55" s="130" t="s">
        <v>40</v>
      </c>
      <c r="G55" s="7"/>
      <c r="H55" s="146">
        <f>+'P matrix'!C69</f>
        <v>3.935999999999984E-2</v>
      </c>
      <c r="I55" s="147">
        <f t="shared" si="0"/>
        <v>3.9163207715013915E-3</v>
      </c>
      <c r="J55" s="86">
        <f>+'P matrix'!D69</f>
        <v>0.30318190232526071</v>
      </c>
      <c r="K55" s="132">
        <v>0.30318190232526071</v>
      </c>
    </row>
    <row r="56" spans="2:11" ht="14.1" customHeight="1" x14ac:dyDescent="0.25">
      <c r="B56" s="5">
        <f t="shared" si="1"/>
        <v>2070</v>
      </c>
      <c r="D56" s="166">
        <v>4.271989312974056E-2</v>
      </c>
      <c r="E56" s="126">
        <f>+'P matrix'!B70</f>
        <v>4.271989312974056E-2</v>
      </c>
      <c r="F56" s="130" t="s">
        <v>40</v>
      </c>
      <c r="G56" s="7"/>
      <c r="H56" s="146">
        <f>+'P matrix'!C70</f>
        <v>3.935999999999984E-2</v>
      </c>
      <c r="I56" s="147">
        <f t="shared" si="0"/>
        <v>3.2326557975492776E-3</v>
      </c>
      <c r="J56" s="86">
        <f>+'P matrix'!D70</f>
        <v>0.30416198505952446</v>
      </c>
      <c r="K56" s="132">
        <v>0.30416198505952446</v>
      </c>
    </row>
    <row r="57" spans="2:11" ht="14.1" customHeight="1" x14ac:dyDescent="0.25">
      <c r="B57" s="5">
        <f t="shared" si="1"/>
        <v>2071</v>
      </c>
      <c r="D57" s="166">
        <v>4.2026808751403077E-2</v>
      </c>
      <c r="E57" s="126">
        <f>+'P matrix'!B71</f>
        <v>4.2026808751403077E-2</v>
      </c>
      <c r="F57" s="130" t="s">
        <v>40</v>
      </c>
      <c r="G57" s="7"/>
      <c r="H57" s="146">
        <f>+'P matrix'!C71</f>
        <v>3.935999999999984E-2</v>
      </c>
      <c r="I57" s="147">
        <f t="shared" si="0"/>
        <v>2.5658181490564314E-3</v>
      </c>
      <c r="J57" s="86">
        <f>+'P matrix'!D71</f>
        <v>0.30494240940104322</v>
      </c>
      <c r="K57" s="132">
        <v>0.30494240940104322</v>
      </c>
    </row>
    <row r="58" spans="2:11" ht="14.1" customHeight="1" x14ac:dyDescent="0.25">
      <c r="B58" s="5">
        <f t="shared" si="1"/>
        <v>2072</v>
      </c>
      <c r="D58" s="166">
        <v>4.1347604089550183E-2</v>
      </c>
      <c r="E58" s="126">
        <f>+'P matrix'!B72</f>
        <v>4.1347604089550183E-2</v>
      </c>
      <c r="F58" s="130" t="s">
        <v>40</v>
      </c>
      <c r="G58" s="7"/>
      <c r="H58" s="146">
        <f>+'P matrix'!C72</f>
        <v>3.935999999999984E-2</v>
      </c>
      <c r="I58" s="147">
        <f t="shared" si="0"/>
        <v>1.9123345997058561E-3</v>
      </c>
      <c r="J58" s="86">
        <f>+'P matrix'!D72</f>
        <v>0.30552556132145853</v>
      </c>
      <c r="K58" s="132">
        <v>0.30552556132145853</v>
      </c>
    </row>
    <row r="59" spans="2:11" ht="14.1" customHeight="1" x14ac:dyDescent="0.25">
      <c r="B59" s="5">
        <f t="shared" si="1"/>
        <v>2073</v>
      </c>
      <c r="D59" s="166">
        <v>4.0678879868718543E-2</v>
      </c>
      <c r="E59" s="126">
        <f>+'P matrix'!B73</f>
        <v>4.0678879868718543E-2</v>
      </c>
      <c r="F59" s="130" t="s">
        <v>40</v>
      </c>
      <c r="G59" s="7"/>
      <c r="H59" s="146">
        <f>+'P matrix'!C73</f>
        <v>3.935999999999984E-2</v>
      </c>
      <c r="I59" s="147">
        <f t="shared" si="0"/>
        <v>1.2689346027543458E-3</v>
      </c>
      <c r="J59" s="86">
        <f>+'P matrix'!D73</f>
        <v>0.30591325327824526</v>
      </c>
      <c r="K59" s="132">
        <v>0.30591325327824526</v>
      </c>
    </row>
    <row r="60" spans="2:11" ht="14.1" customHeight="1" x14ac:dyDescent="0.25">
      <c r="B60" s="5">
        <f t="shared" si="1"/>
        <v>2074</v>
      </c>
      <c r="D60" s="166">
        <v>4.0017391455675844E-2</v>
      </c>
      <c r="E60" s="126">
        <f>+'P matrix'!B74</f>
        <v>4.0017391455675844E-2</v>
      </c>
      <c r="F60" s="130" t="s">
        <v>40</v>
      </c>
      <c r="G60" s="7"/>
      <c r="H60" s="146">
        <f>+'P matrix'!C74</f>
        <v>3.935999999999984E-2</v>
      </c>
      <c r="I60" s="147">
        <f t="shared" si="0"/>
        <v>6.3249639747153807E-4</v>
      </c>
      <c r="J60" s="86">
        <f>+'P matrix'!D74</f>
        <v>0.30610674230888257</v>
      </c>
      <c r="K60" s="132">
        <v>0.30610674230888257</v>
      </c>
    </row>
    <row r="61" spans="2:11" ht="14.1" customHeight="1" x14ac:dyDescent="0.25">
      <c r="B61" s="5">
        <f t="shared" si="1"/>
        <v>2075</v>
      </c>
      <c r="D61" s="166">
        <v>3.935999999999984E-2</v>
      </c>
      <c r="E61" s="126">
        <f>+'P matrix'!B75</f>
        <v>3.935999999999984E-2</v>
      </c>
      <c r="F61" s="130" t="s">
        <v>40</v>
      </c>
      <c r="G61" s="7"/>
      <c r="H61" s="146">
        <f>+'P matrix'!C75</f>
        <v>3.935999999999984E-2</v>
      </c>
      <c r="I61" s="147">
        <f t="shared" si="0"/>
        <v>0</v>
      </c>
      <c r="J61" s="86">
        <f>+'P matrix'!D75</f>
        <v>0.30610674230888257</v>
      </c>
      <c r="K61" s="132">
        <v>0.30610674230888257</v>
      </c>
    </row>
    <row r="62" spans="2:11" ht="14.1" customHeight="1" x14ac:dyDescent="0.25">
      <c r="B62" s="274">
        <f t="shared" si="1"/>
        <v>2076</v>
      </c>
      <c r="C62" s="275"/>
      <c r="D62" s="276">
        <v>3.935999999999984E-2</v>
      </c>
      <c r="E62" s="277">
        <f>+'P matrix'!B76</f>
        <v>3.935999999999984E-2</v>
      </c>
      <c r="F62" s="278" t="s">
        <v>40</v>
      </c>
      <c r="G62" s="279"/>
      <c r="H62" s="280">
        <f>+'P matrix'!C76</f>
        <v>3.935999999999984E-2</v>
      </c>
      <c r="I62" s="281">
        <f t="shared" si="0"/>
        <v>0</v>
      </c>
      <c r="J62" s="282">
        <f>+'P matrix'!D76</f>
        <v>0.30610674230888257</v>
      </c>
      <c r="K62" s="283">
        <v>0.30610674230888257</v>
      </c>
    </row>
    <row r="63" spans="2:11" ht="15.95" customHeight="1" x14ac:dyDescent="0.25">
      <c r="B63" s="5">
        <f t="shared" si="1"/>
        <v>2077</v>
      </c>
      <c r="D63" s="166">
        <v>3.935999999999984E-2</v>
      </c>
      <c r="E63" s="126">
        <f>+'P matrix'!B77</f>
        <v>3.935999999999984E-2</v>
      </c>
      <c r="F63" s="130" t="s">
        <v>40</v>
      </c>
      <c r="G63" s="7"/>
      <c r="H63" s="146">
        <f>+'P matrix'!C77</f>
        <v>3.935999999999984E-2</v>
      </c>
      <c r="I63" s="147">
        <f t="shared" si="0"/>
        <v>0</v>
      </c>
      <c r="J63" s="86">
        <f>+'P matrix'!D77</f>
        <v>0.30610674230888257</v>
      </c>
      <c r="K63" s="132">
        <v>0.30610674230888257</v>
      </c>
    </row>
    <row r="64" spans="2:11" ht="14.1" customHeight="1" x14ac:dyDescent="0.25">
      <c r="B64" s="5">
        <f t="shared" si="1"/>
        <v>2078</v>
      </c>
      <c r="C64" s="55"/>
      <c r="D64" s="166">
        <v>3.935999999999984E-2</v>
      </c>
      <c r="E64" s="126">
        <f>+'P matrix'!B78</f>
        <v>3.935999999999984E-2</v>
      </c>
      <c r="F64" s="130" t="s">
        <v>40</v>
      </c>
      <c r="G64" s="7"/>
      <c r="H64" s="146">
        <f>+'P matrix'!C78</f>
        <v>3.935999999999984E-2</v>
      </c>
      <c r="I64" s="147">
        <f t="shared" si="0"/>
        <v>0</v>
      </c>
      <c r="J64" s="86">
        <f>+'P matrix'!D78</f>
        <v>0.30610674230888257</v>
      </c>
      <c r="K64" s="132">
        <v>0.30610674230888257</v>
      </c>
    </row>
    <row r="65" spans="2:11" ht="14.1" customHeight="1" x14ac:dyDescent="0.25">
      <c r="B65" s="5">
        <f t="shared" si="1"/>
        <v>2079</v>
      </c>
      <c r="D65" s="166">
        <v>3.935999999999984E-2</v>
      </c>
      <c r="E65" s="126">
        <f>+'P matrix'!B79</f>
        <v>3.935999999999984E-2</v>
      </c>
      <c r="F65" s="130" t="s">
        <v>40</v>
      </c>
      <c r="G65" s="7"/>
      <c r="H65" s="146">
        <f>+'P matrix'!C79</f>
        <v>3.935999999999984E-2</v>
      </c>
      <c r="I65" s="147">
        <f t="shared" si="0"/>
        <v>0</v>
      </c>
      <c r="J65" s="86">
        <f>+'P matrix'!D79</f>
        <v>0.30610674230888257</v>
      </c>
      <c r="K65" s="132">
        <v>0.30610674230888257</v>
      </c>
    </row>
    <row r="66" spans="2:11" ht="14.1" customHeight="1" x14ac:dyDescent="0.25">
      <c r="B66" s="5">
        <f t="shared" si="1"/>
        <v>2080</v>
      </c>
      <c r="D66" s="166">
        <v>3.935999999999984E-2</v>
      </c>
      <c r="E66" s="126">
        <f>+'P matrix'!B80</f>
        <v>3.935999999999984E-2</v>
      </c>
      <c r="F66" s="130" t="s">
        <v>40</v>
      </c>
      <c r="G66" s="7"/>
      <c r="H66" s="146">
        <f>+'P matrix'!C80</f>
        <v>3.935999999999984E-2</v>
      </c>
      <c r="I66" s="147">
        <f t="shared" si="0"/>
        <v>0</v>
      </c>
      <c r="J66" s="86">
        <f>+'P matrix'!D80</f>
        <v>0.30610674230888257</v>
      </c>
      <c r="K66" s="132">
        <v>0.30610674230888257</v>
      </c>
    </row>
    <row r="67" spans="2:11" ht="14.1" customHeight="1" x14ac:dyDescent="0.25">
      <c r="B67" s="5">
        <f t="shared" si="1"/>
        <v>2081</v>
      </c>
      <c r="D67" s="166">
        <v>3.935999999999984E-2</v>
      </c>
      <c r="E67" s="126">
        <f>+'P matrix'!B81</f>
        <v>3.935999999999984E-2</v>
      </c>
      <c r="F67" s="130" t="s">
        <v>40</v>
      </c>
      <c r="G67" s="7"/>
      <c r="H67" s="146">
        <f>+'P matrix'!C81</f>
        <v>3.935999999999984E-2</v>
      </c>
      <c r="I67" s="147">
        <f t="shared" si="0"/>
        <v>0</v>
      </c>
      <c r="J67" s="86">
        <f>+'P matrix'!D81</f>
        <v>0.30610674230888257</v>
      </c>
      <c r="K67" s="132">
        <v>0.30610674230888257</v>
      </c>
    </row>
    <row r="68" spans="2:11" ht="14.1" customHeight="1" x14ac:dyDescent="0.25">
      <c r="B68" s="5">
        <f t="shared" si="1"/>
        <v>2082</v>
      </c>
      <c r="D68" s="166">
        <v>3.935999999999984E-2</v>
      </c>
      <c r="E68" s="126">
        <f>+'P matrix'!B82</f>
        <v>3.935999999999984E-2</v>
      </c>
      <c r="F68" s="130" t="s">
        <v>40</v>
      </c>
      <c r="G68" s="7"/>
      <c r="H68" s="146">
        <f>+'P matrix'!C82</f>
        <v>3.935999999999984E-2</v>
      </c>
      <c r="I68" s="147">
        <f t="shared" si="0"/>
        <v>0</v>
      </c>
      <c r="J68" s="86">
        <f>+'P matrix'!D82</f>
        <v>0.30610674230888257</v>
      </c>
      <c r="K68" s="132">
        <v>0.30610674230888257</v>
      </c>
    </row>
    <row r="69" spans="2:11" ht="14.1" customHeight="1" x14ac:dyDescent="0.25">
      <c r="B69" s="5">
        <f t="shared" si="1"/>
        <v>2083</v>
      </c>
      <c r="D69" s="166">
        <v>3.935999999999984E-2</v>
      </c>
      <c r="E69" s="126">
        <f>+'P matrix'!B83</f>
        <v>3.935999999999984E-2</v>
      </c>
      <c r="F69" s="130" t="s">
        <v>40</v>
      </c>
      <c r="G69" s="7"/>
      <c r="H69" s="146">
        <f>+'P matrix'!C83</f>
        <v>3.935999999999984E-2</v>
      </c>
      <c r="I69" s="147">
        <f t="shared" ref="I69:I77" si="2">+(1+E69)/(1+H69)-1</f>
        <v>0</v>
      </c>
      <c r="J69" s="86">
        <f>+'P matrix'!D83</f>
        <v>0.30610674230888257</v>
      </c>
      <c r="K69" s="132">
        <v>0.30610674230888257</v>
      </c>
    </row>
    <row r="70" spans="2:11" ht="14.1" customHeight="1" x14ac:dyDescent="0.25">
      <c r="B70" s="5">
        <f t="shared" ref="B70:B84" si="3">+B69+1</f>
        <v>2084</v>
      </c>
      <c r="D70" s="166">
        <v>3.935999999999984E-2</v>
      </c>
      <c r="E70" s="126">
        <f>+'P matrix'!B84</f>
        <v>3.935999999999984E-2</v>
      </c>
      <c r="F70" s="130" t="s">
        <v>40</v>
      </c>
      <c r="G70" s="7"/>
      <c r="H70" s="146">
        <f>+'P matrix'!C84</f>
        <v>3.935999999999984E-2</v>
      </c>
      <c r="I70" s="147">
        <f t="shared" si="2"/>
        <v>0</v>
      </c>
      <c r="J70" s="86">
        <f>+'P matrix'!D84</f>
        <v>0.30610674230888257</v>
      </c>
      <c r="K70" s="132">
        <v>0.30610674230888257</v>
      </c>
    </row>
    <row r="71" spans="2:11" ht="14.1" customHeight="1" x14ac:dyDescent="0.25">
      <c r="B71" s="5">
        <f t="shared" si="3"/>
        <v>2085</v>
      </c>
      <c r="D71" s="166">
        <v>3.935999999999984E-2</v>
      </c>
      <c r="E71" s="126">
        <f>+'P matrix'!B85</f>
        <v>3.935999999999984E-2</v>
      </c>
      <c r="F71" s="130" t="s">
        <v>40</v>
      </c>
      <c r="G71" s="7"/>
      <c r="H71" s="146">
        <f>+'P matrix'!C85</f>
        <v>3.935999999999984E-2</v>
      </c>
      <c r="I71" s="147">
        <f t="shared" si="2"/>
        <v>0</v>
      </c>
      <c r="J71" s="86">
        <f>+'P matrix'!D85</f>
        <v>0.30610674230888257</v>
      </c>
      <c r="K71" s="132">
        <v>0.30610674230888257</v>
      </c>
    </row>
    <row r="72" spans="2:11" ht="14.1" customHeight="1" x14ac:dyDescent="0.25">
      <c r="B72" s="5">
        <f t="shared" si="3"/>
        <v>2086</v>
      </c>
      <c r="D72" s="166">
        <v>3.935999999999984E-2</v>
      </c>
      <c r="E72" s="126">
        <f>+'P matrix'!B86</f>
        <v>3.935999999999984E-2</v>
      </c>
      <c r="F72" s="130" t="s">
        <v>40</v>
      </c>
      <c r="G72" s="7"/>
      <c r="H72" s="146">
        <f>+'P matrix'!C86</f>
        <v>3.935999999999984E-2</v>
      </c>
      <c r="I72" s="147">
        <f t="shared" si="2"/>
        <v>0</v>
      </c>
      <c r="J72" s="86">
        <f>+'P matrix'!D86</f>
        <v>0.30610674230888257</v>
      </c>
      <c r="K72" s="132">
        <v>0.30610674230888257</v>
      </c>
    </row>
    <row r="73" spans="2:11" ht="14.1" customHeight="1" x14ac:dyDescent="0.25">
      <c r="B73" s="5">
        <f t="shared" si="3"/>
        <v>2087</v>
      </c>
      <c r="D73" s="166">
        <v>3.935999999999984E-2</v>
      </c>
      <c r="E73" s="126">
        <f>+'P matrix'!B87</f>
        <v>3.935999999999984E-2</v>
      </c>
      <c r="F73" s="130" t="s">
        <v>40</v>
      </c>
      <c r="G73" s="7"/>
      <c r="H73" s="146">
        <f>+'P matrix'!C87</f>
        <v>3.935999999999984E-2</v>
      </c>
      <c r="I73" s="147">
        <f t="shared" si="2"/>
        <v>0</v>
      </c>
      <c r="J73" s="86">
        <f>+'P matrix'!D87</f>
        <v>0.30610674230888257</v>
      </c>
      <c r="K73" s="132">
        <v>0.30610674230888257</v>
      </c>
    </row>
    <row r="74" spans="2:11" ht="14.1" customHeight="1" x14ac:dyDescent="0.25">
      <c r="B74" s="5">
        <f t="shared" si="3"/>
        <v>2088</v>
      </c>
      <c r="D74" s="166">
        <v>3.935999999999984E-2</v>
      </c>
      <c r="E74" s="126">
        <f>+'P matrix'!B88</f>
        <v>3.935999999999984E-2</v>
      </c>
      <c r="F74" s="130" t="s">
        <v>40</v>
      </c>
      <c r="G74" s="7"/>
      <c r="H74" s="146">
        <f>+'P matrix'!C88</f>
        <v>3.935999999999984E-2</v>
      </c>
      <c r="I74" s="147">
        <f t="shared" si="2"/>
        <v>0</v>
      </c>
      <c r="J74" s="86">
        <f>+'P matrix'!D88</f>
        <v>0.30610674230888257</v>
      </c>
      <c r="K74" s="132">
        <v>0.30610674230888257</v>
      </c>
    </row>
    <row r="75" spans="2:11" ht="14.1" customHeight="1" x14ac:dyDescent="0.25">
      <c r="B75" s="5">
        <f t="shared" si="3"/>
        <v>2089</v>
      </c>
      <c r="D75" s="166">
        <v>3.935999999999984E-2</v>
      </c>
      <c r="E75" s="126">
        <f>+'P matrix'!B89</f>
        <v>3.935999999999984E-2</v>
      </c>
      <c r="F75" s="130" t="s">
        <v>40</v>
      </c>
      <c r="G75" s="7"/>
      <c r="H75" s="146">
        <f>+'P matrix'!C89</f>
        <v>3.935999999999984E-2</v>
      </c>
      <c r="I75" s="147">
        <f t="shared" si="2"/>
        <v>0</v>
      </c>
      <c r="J75" s="86">
        <f>+'P matrix'!D89</f>
        <v>0.30610674230888257</v>
      </c>
      <c r="K75" s="132">
        <v>0.30610674230888257</v>
      </c>
    </row>
    <row r="76" spans="2:11" ht="14.1" customHeight="1" x14ac:dyDescent="0.25">
      <c r="B76" s="5">
        <f t="shared" si="3"/>
        <v>2090</v>
      </c>
      <c r="D76" s="166">
        <v>3.935999999999984E-2</v>
      </c>
      <c r="E76" s="126">
        <f>+'P matrix'!B90</f>
        <v>3.935999999999984E-2</v>
      </c>
      <c r="F76" s="130" t="s">
        <v>40</v>
      </c>
      <c r="G76" s="7"/>
      <c r="H76" s="146">
        <f>+'P matrix'!C90</f>
        <v>3.935999999999984E-2</v>
      </c>
      <c r="I76" s="147">
        <f t="shared" si="2"/>
        <v>0</v>
      </c>
      <c r="J76" s="86">
        <f>+'P matrix'!D90</f>
        <v>0.30610674230888257</v>
      </c>
      <c r="K76" s="132">
        <v>0.30610674230888257</v>
      </c>
    </row>
    <row r="77" spans="2:11" ht="14.1" customHeight="1" x14ac:dyDescent="0.25">
      <c r="B77" s="5">
        <f t="shared" si="3"/>
        <v>2091</v>
      </c>
      <c r="D77" s="166">
        <v>3.935999999999984E-2</v>
      </c>
      <c r="E77" s="126">
        <f>+'P matrix'!B91</f>
        <v>3.935999999999984E-2</v>
      </c>
      <c r="F77" s="130" t="s">
        <v>40</v>
      </c>
      <c r="G77" s="7"/>
      <c r="H77" s="146">
        <f>+'P matrix'!C91</f>
        <v>3.935999999999984E-2</v>
      </c>
      <c r="I77" s="147">
        <f t="shared" si="2"/>
        <v>0</v>
      </c>
      <c r="J77" s="86">
        <f>+'P matrix'!D91</f>
        <v>0.30610674230888257</v>
      </c>
      <c r="K77" s="132">
        <v>0.30610674230888257</v>
      </c>
    </row>
    <row r="78" spans="2:11" ht="14.1" customHeight="1" x14ac:dyDescent="0.25">
      <c r="B78" s="5">
        <f t="shared" si="3"/>
        <v>2092</v>
      </c>
      <c r="D78" s="166">
        <v>3.935999999999984E-2</v>
      </c>
      <c r="E78" s="126">
        <f>+'P matrix'!B92</f>
        <v>3.935999999999984E-2</v>
      </c>
      <c r="F78" s="130" t="s">
        <v>40</v>
      </c>
      <c r="G78" s="7"/>
      <c r="H78" s="146">
        <f>+'P matrix'!C92</f>
        <v>3.935999999999984E-2</v>
      </c>
      <c r="I78" s="147">
        <f t="shared" ref="I78:I84" si="4">+(1+E78)/(1+H78)-1</f>
        <v>0</v>
      </c>
      <c r="J78" s="86">
        <f>+'P matrix'!D92</f>
        <v>0.30610674230888257</v>
      </c>
      <c r="K78" s="132">
        <v>0.30610674230888257</v>
      </c>
    </row>
    <row r="79" spans="2:11" ht="14.1" customHeight="1" collapsed="1" x14ac:dyDescent="0.25">
      <c r="B79" s="5">
        <f t="shared" si="3"/>
        <v>2093</v>
      </c>
      <c r="D79" s="166">
        <v>3.935999999999984E-2</v>
      </c>
      <c r="E79" s="126">
        <f>+'P matrix'!B93</f>
        <v>3.935999999999984E-2</v>
      </c>
      <c r="F79" s="130" t="s">
        <v>40</v>
      </c>
      <c r="G79" s="7"/>
      <c r="H79" s="146">
        <f>+'P matrix'!C93</f>
        <v>3.935999999999984E-2</v>
      </c>
      <c r="I79" s="147">
        <f t="shared" si="4"/>
        <v>0</v>
      </c>
      <c r="J79" s="86">
        <f>+'P matrix'!D93</f>
        <v>0.30610674230888257</v>
      </c>
      <c r="K79" s="132">
        <v>0.30610674230888257</v>
      </c>
    </row>
    <row r="80" spans="2:11" ht="14.1" customHeight="1" x14ac:dyDescent="0.25">
      <c r="B80" s="5">
        <f t="shared" si="3"/>
        <v>2094</v>
      </c>
      <c r="D80" s="166">
        <v>3.935999999999984E-2</v>
      </c>
      <c r="E80" s="126">
        <f>+'P matrix'!B94</f>
        <v>3.935999999999984E-2</v>
      </c>
      <c r="F80" s="130" t="s">
        <v>40</v>
      </c>
      <c r="G80" s="7"/>
      <c r="H80" s="146">
        <f>+'P matrix'!C94</f>
        <v>3.935999999999984E-2</v>
      </c>
      <c r="I80" s="147">
        <f t="shared" si="4"/>
        <v>0</v>
      </c>
      <c r="J80" s="86">
        <f>+'P matrix'!D94</f>
        <v>0.30610674230888257</v>
      </c>
      <c r="K80" s="132">
        <v>0.30610674230888257</v>
      </c>
    </row>
    <row r="81" spans="2:11" ht="14.1" customHeight="1" x14ac:dyDescent="0.25">
      <c r="B81" s="5">
        <f t="shared" si="3"/>
        <v>2095</v>
      </c>
      <c r="D81" s="166">
        <v>3.935999999999984E-2</v>
      </c>
      <c r="E81" s="126">
        <f>+'P matrix'!B95</f>
        <v>3.935999999999984E-2</v>
      </c>
      <c r="F81" s="130" t="s">
        <v>40</v>
      </c>
      <c r="G81" s="7"/>
      <c r="H81" s="146">
        <f>+'P matrix'!C95</f>
        <v>3.935999999999984E-2</v>
      </c>
      <c r="I81" s="147">
        <f t="shared" si="4"/>
        <v>0</v>
      </c>
      <c r="J81" s="86">
        <f>+'P matrix'!D95</f>
        <v>0.30610674230888257</v>
      </c>
      <c r="K81" s="132">
        <v>0.30610674230888257</v>
      </c>
    </row>
    <row r="82" spans="2:11" ht="14.1" customHeight="1" x14ac:dyDescent="0.25">
      <c r="B82" s="5">
        <f t="shared" si="3"/>
        <v>2096</v>
      </c>
      <c r="D82" s="166">
        <v>3.935999999999984E-2</v>
      </c>
      <c r="E82" s="126">
        <f>+'P matrix'!B96</f>
        <v>3.935999999999984E-2</v>
      </c>
      <c r="F82" s="130" t="s">
        <v>40</v>
      </c>
      <c r="G82" s="7"/>
      <c r="H82" s="146">
        <f>+'P matrix'!C96</f>
        <v>3.935999999999984E-2</v>
      </c>
      <c r="I82" s="147">
        <f t="shared" si="4"/>
        <v>0</v>
      </c>
      <c r="J82" s="86">
        <f>+'P matrix'!D96</f>
        <v>0.30610674230888257</v>
      </c>
      <c r="K82" s="132">
        <v>0.30610674230888257</v>
      </c>
    </row>
    <row r="83" spans="2:11" ht="14.1" customHeight="1" x14ac:dyDescent="0.25">
      <c r="B83" s="5">
        <f t="shared" si="3"/>
        <v>2097</v>
      </c>
      <c r="D83" s="166">
        <v>3.935999999999984E-2</v>
      </c>
      <c r="E83" s="126">
        <f>+'P matrix'!B97</f>
        <v>3.935999999999984E-2</v>
      </c>
      <c r="F83" s="130" t="s">
        <v>40</v>
      </c>
      <c r="G83" s="7"/>
      <c r="H83" s="146">
        <f>+'P matrix'!C97</f>
        <v>3.935999999999984E-2</v>
      </c>
      <c r="I83" s="147">
        <f t="shared" si="4"/>
        <v>0</v>
      </c>
      <c r="J83" s="86">
        <f>+'P matrix'!D97</f>
        <v>0.30610674230888257</v>
      </c>
      <c r="K83" s="132">
        <v>0.30610674230888257</v>
      </c>
    </row>
    <row r="84" spans="2:11" ht="14.1" customHeight="1" x14ac:dyDescent="0.25">
      <c r="B84" s="215">
        <f t="shared" si="3"/>
        <v>2098</v>
      </c>
      <c r="C84" s="215"/>
      <c r="D84" s="216">
        <v>3.935999999999984E-2</v>
      </c>
      <c r="E84" s="217">
        <f>+'P matrix'!B98</f>
        <v>3.935999999999984E-2</v>
      </c>
      <c r="F84" s="218" t="s">
        <v>40</v>
      </c>
      <c r="G84" s="219"/>
      <c r="H84" s="220">
        <f>+'P matrix'!C98</f>
        <v>3.935999999999984E-2</v>
      </c>
      <c r="I84" s="221">
        <f t="shared" si="4"/>
        <v>0</v>
      </c>
      <c r="J84" s="222">
        <f>+'P matrix'!D98</f>
        <v>0.30610674230888257</v>
      </c>
      <c r="K84" s="223">
        <v>0.30610674230888257</v>
      </c>
    </row>
  </sheetData>
  <sheetProtection algorithmName="SHA-512" hashValue="8+26eyOgjgy6TfEqRw/DwzVKBN4pOHJxEuOb0mD4SwZpMSKHAdXlqGYgPJD8zIpYlDieK/mUlP1poSEccLcQrg==" saltValue="JZuciPlmA9sK5KqXLIyIgA==" spinCount="100000" sheet="1" objects="1" scenarios="1"/>
  <phoneticPr fontId="4" type="noConversion"/>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98"/>
  <sheetViews>
    <sheetView showGridLines="0" zoomScale="150" workbookViewId="0">
      <selection sqref="A1:K1"/>
    </sheetView>
  </sheetViews>
  <sheetFormatPr defaultColWidth="10.85546875" defaultRowHeight="12.75" x14ac:dyDescent="0.2"/>
  <cols>
    <col min="1" max="1" width="6.42578125" style="84" customWidth="1"/>
    <col min="2" max="2" width="7.7109375" style="87" customWidth="1"/>
    <col min="3" max="3" width="8.85546875" style="76" customWidth="1"/>
    <col min="4" max="4" width="6.140625" style="214" customWidth="1"/>
    <col min="5" max="5" width="2.85546875" style="76" customWidth="1"/>
    <col min="6" max="6" width="5.140625" style="76" customWidth="1"/>
    <col min="7" max="7" width="1.85546875" style="76" customWidth="1"/>
    <col min="8" max="9" width="8.28515625" style="76" customWidth="1"/>
    <col min="10" max="10" width="8" style="76" customWidth="1"/>
    <col min="11" max="11" width="3.42578125" style="76" customWidth="1"/>
    <col min="12" max="16384" width="10.85546875" style="76"/>
  </cols>
  <sheetData>
    <row r="1" spans="1:11" ht="15.75" x14ac:dyDescent="0.2">
      <c r="A1" s="298" t="s">
        <v>9</v>
      </c>
      <c r="B1" s="298"/>
      <c r="C1" s="298"/>
      <c r="D1" s="298"/>
      <c r="E1" s="298"/>
      <c r="F1" s="298"/>
      <c r="G1" s="298"/>
      <c r="H1" s="298"/>
      <c r="I1" s="298"/>
      <c r="J1" s="298"/>
      <c r="K1" s="298"/>
    </row>
    <row r="2" spans="1:11" x14ac:dyDescent="0.2">
      <c r="A2" s="299" t="s">
        <v>108</v>
      </c>
      <c r="B2" s="300"/>
      <c r="C2" s="300"/>
      <c r="D2" s="300"/>
      <c r="E2" s="300"/>
      <c r="F2" s="300"/>
      <c r="G2" s="300"/>
      <c r="H2" s="300"/>
      <c r="I2" s="300"/>
      <c r="J2" s="300"/>
      <c r="K2" s="300"/>
    </row>
    <row r="3" spans="1:11" ht="14.1" customHeight="1" x14ac:dyDescent="0.2">
      <c r="A3" s="301" t="s">
        <v>10</v>
      </c>
      <c r="B3" s="302"/>
      <c r="C3" s="302"/>
      <c r="D3" s="302"/>
      <c r="E3" s="302"/>
      <c r="F3" s="302"/>
      <c r="G3" s="302"/>
      <c r="H3" s="302"/>
      <c r="I3" s="302"/>
      <c r="J3" s="302"/>
      <c r="K3" s="302"/>
    </row>
    <row r="4" spans="1:11" s="78" customFormat="1" ht="12" customHeight="1" x14ac:dyDescent="0.2">
      <c r="A4" s="303" t="s">
        <v>31</v>
      </c>
      <c r="B4" s="304"/>
      <c r="C4" s="304"/>
      <c r="D4" s="304"/>
      <c r="E4" s="304"/>
      <c r="F4" s="304"/>
      <c r="G4" s="304"/>
      <c r="H4" s="304"/>
      <c r="I4" s="304"/>
      <c r="J4" s="304"/>
      <c r="K4" s="304"/>
    </row>
    <row r="5" spans="1:11" s="78" customFormat="1" ht="12" customHeight="1" x14ac:dyDescent="0.2">
      <c r="A5" s="308" t="s">
        <v>111</v>
      </c>
      <c r="B5" s="305"/>
      <c r="C5" s="305"/>
      <c r="D5" s="305"/>
      <c r="E5" s="305"/>
      <c r="F5" s="305"/>
      <c r="G5" s="305"/>
      <c r="H5" s="305"/>
      <c r="I5" s="305"/>
      <c r="J5" s="305"/>
      <c r="K5" s="305"/>
    </row>
    <row r="6" spans="1:11" s="79" customFormat="1" ht="12" customHeight="1" x14ac:dyDescent="0.2">
      <c r="A6" s="236" t="s">
        <v>79</v>
      </c>
    </row>
    <row r="7" spans="1:11" s="79" customFormat="1" ht="12" customHeight="1" x14ac:dyDescent="0.2">
      <c r="A7" s="236"/>
    </row>
    <row r="8" spans="1:11" s="79" customFormat="1" ht="12" customHeight="1" x14ac:dyDescent="0.2">
      <c r="A8" s="264" t="s">
        <v>58</v>
      </c>
      <c r="B8" s="264"/>
      <c r="C8" s="264"/>
      <c r="D8" s="209"/>
    </row>
    <row r="9" spans="1:11" s="80" customFormat="1" ht="12" customHeight="1" x14ac:dyDescent="0.2">
      <c r="A9" s="248">
        <f>+Input!D28</f>
        <v>2.4E-2</v>
      </c>
      <c r="B9" s="92"/>
      <c r="C9" s="89" t="s">
        <v>19</v>
      </c>
      <c r="D9" s="210"/>
      <c r="E9" s="79"/>
      <c r="F9" s="79"/>
      <c r="G9" s="79"/>
      <c r="H9" s="79"/>
      <c r="I9" s="79"/>
      <c r="J9" s="79"/>
    </row>
    <row r="10" spans="1:11" s="79" customFormat="1" ht="12" customHeight="1" x14ac:dyDescent="0.2">
      <c r="A10" s="248">
        <f>+Input!E28</f>
        <v>1.4999999999999999E-2</v>
      </c>
      <c r="B10" s="92"/>
      <c r="C10" s="89" t="s">
        <v>20</v>
      </c>
      <c r="D10" s="209"/>
      <c r="F10" s="80"/>
      <c r="G10" s="80"/>
      <c r="H10" s="205"/>
      <c r="I10" s="205"/>
      <c r="J10" s="205"/>
    </row>
    <row r="11" spans="1:11" s="78" customFormat="1" ht="12" customHeight="1" x14ac:dyDescent="0.2">
      <c r="A11" s="248">
        <f>+Input!F28</f>
        <v>1.2E-2</v>
      </c>
      <c r="B11" s="92"/>
      <c r="C11" s="89" t="s">
        <v>76</v>
      </c>
      <c r="D11" s="209"/>
      <c r="E11" s="80"/>
      <c r="F11" s="79"/>
      <c r="G11" s="79"/>
      <c r="H11" s="205"/>
      <c r="I11" s="205"/>
      <c r="J11" s="205"/>
      <c r="K11" s="175"/>
    </row>
    <row r="12" spans="1:11" s="78" customFormat="1" ht="12" customHeight="1" x14ac:dyDescent="0.2">
      <c r="B12" s="90"/>
      <c r="C12" s="95"/>
      <c r="D12" s="211"/>
      <c r="E12" s="79"/>
      <c r="H12" s="205"/>
      <c r="I12" s="205"/>
      <c r="J12" s="205"/>
    </row>
    <row r="13" spans="1:11" s="78" customFormat="1" ht="12" customHeight="1" x14ac:dyDescent="0.2">
      <c r="A13" s="247">
        <f>+Input!H40</f>
        <v>0.25</v>
      </c>
      <c r="B13" s="93"/>
      <c r="C13" s="89" t="s">
        <v>92</v>
      </c>
      <c r="D13" s="209"/>
      <c r="H13" s="205"/>
      <c r="I13" s="205"/>
      <c r="J13" s="205"/>
    </row>
    <row r="14" spans="1:11" s="78" customFormat="1" ht="12" customHeight="1" x14ac:dyDescent="0.2">
      <c r="A14" s="262">
        <f>+Input!H41</f>
        <v>2075</v>
      </c>
      <c r="B14" s="94"/>
      <c r="C14" s="263" t="s">
        <v>18</v>
      </c>
      <c r="D14" s="212"/>
      <c r="H14" s="205"/>
      <c r="I14" s="205"/>
      <c r="J14" s="205"/>
    </row>
    <row r="15" spans="1:11" s="78" customFormat="1" ht="12" customHeight="1" x14ac:dyDescent="0.2">
      <c r="B15" s="94"/>
      <c r="C15" s="89"/>
      <c r="D15" s="210"/>
    </row>
    <row r="16" spans="1:11" s="78" customFormat="1" ht="12" customHeight="1" x14ac:dyDescent="0.2">
      <c r="B16" s="286" t="s">
        <v>83</v>
      </c>
      <c r="C16" s="89"/>
      <c r="D16" s="210"/>
    </row>
    <row r="17" spans="1:10" s="77" customFormat="1" ht="12.95" customHeight="1" x14ac:dyDescent="0.2">
      <c r="B17" s="242" t="s">
        <v>15</v>
      </c>
      <c r="C17" s="104" t="s">
        <v>56</v>
      </c>
      <c r="D17" s="213" t="s">
        <v>52</v>
      </c>
      <c r="F17" s="102" t="s">
        <v>13</v>
      </c>
      <c r="G17" s="102"/>
      <c r="H17" s="199" t="s">
        <v>11</v>
      </c>
      <c r="I17" s="100" t="s">
        <v>21</v>
      </c>
      <c r="J17" s="194" t="s">
        <v>67</v>
      </c>
    </row>
    <row r="18" spans="1:10" ht="15.75" x14ac:dyDescent="0.2">
      <c r="A18" s="88" t="s">
        <v>29</v>
      </c>
      <c r="B18" s="243" t="s">
        <v>17</v>
      </c>
      <c r="C18" s="103" t="s">
        <v>70</v>
      </c>
      <c r="D18" s="213" t="s">
        <v>57</v>
      </c>
      <c r="E18" s="2"/>
      <c r="F18" s="102" t="s">
        <v>14</v>
      </c>
      <c r="G18" s="102"/>
      <c r="H18" s="199" t="s">
        <v>12</v>
      </c>
      <c r="I18" s="100" t="s">
        <v>22</v>
      </c>
      <c r="J18" s="194" t="s">
        <v>59</v>
      </c>
    </row>
    <row r="19" spans="1:10" ht="15.75" x14ac:dyDescent="0.2">
      <c r="A19" s="261">
        <v>2019</v>
      </c>
      <c r="B19" s="241">
        <f>+Input!E11</f>
        <v>5.3999999999999999E-2</v>
      </c>
      <c r="C19" s="237">
        <v>0.04</v>
      </c>
      <c r="F19" s="174">
        <f>+(1+B19)/(1+C19)-1</f>
        <v>1.3461538461538414E-2</v>
      </c>
      <c r="G19" s="174"/>
      <c r="J19" s="144">
        <f>1+B19</f>
        <v>1.054</v>
      </c>
    </row>
    <row r="20" spans="1:10" s="78" customFormat="1" ht="15" x14ac:dyDescent="0.2">
      <c r="A20" s="249">
        <f>+A19+1</f>
        <v>2020</v>
      </c>
      <c r="B20" s="241">
        <f>+Input!E12</f>
        <v>5.3999999999999999E-2</v>
      </c>
      <c r="C20" s="237">
        <v>3.9E-2</v>
      </c>
      <c r="F20" s="174">
        <f t="shared" ref="F20:F27" si="0">+(1+B20)/(1+C20)-1</f>
        <v>1.4436958614052031E-2</v>
      </c>
      <c r="G20" s="174"/>
      <c r="J20" s="144">
        <f t="shared" ref="J20:J50" si="1">(1+B20)*J19</f>
        <v>1.110916</v>
      </c>
    </row>
    <row r="21" spans="1:10" ht="15" x14ac:dyDescent="0.2">
      <c r="A21" s="249">
        <f>+A20+1</f>
        <v>2021</v>
      </c>
      <c r="B21" s="241">
        <f>+Input!E13</f>
        <v>5.2999999999999999E-2</v>
      </c>
      <c r="C21" s="237">
        <v>3.6999999999999998E-2</v>
      </c>
      <c r="F21" s="174">
        <f t="shared" si="0"/>
        <v>1.5429122468659573E-2</v>
      </c>
      <c r="G21" s="174"/>
      <c r="H21" s="197" t="s">
        <v>68</v>
      </c>
      <c r="J21" s="144">
        <f>(1+B21)*J20</f>
        <v>1.169794548</v>
      </c>
    </row>
    <row r="22" spans="1:10" ht="15" x14ac:dyDescent="0.2">
      <c r="A22" s="249">
        <f t="shared" ref="A22:A82" si="2">+A21+1</f>
        <v>2022</v>
      </c>
      <c r="B22" s="241">
        <f>+Input!E14</f>
        <v>5.1999999999999998E-2</v>
      </c>
      <c r="C22" s="237">
        <v>3.5999999999999997E-2</v>
      </c>
      <c r="D22" s="81"/>
      <c r="E22" s="77"/>
      <c r="F22" s="174">
        <f t="shared" si="0"/>
        <v>1.5444015444015413E-2</v>
      </c>
      <c r="G22" s="174"/>
      <c r="H22" s="198" t="s">
        <v>69</v>
      </c>
      <c r="J22" s="144">
        <f t="shared" si="1"/>
        <v>1.2306238644960001</v>
      </c>
    </row>
    <row r="23" spans="1:10" ht="15.75" x14ac:dyDescent="0.2">
      <c r="A23" s="83">
        <f t="shared" si="2"/>
        <v>2023</v>
      </c>
      <c r="B23" s="260">
        <f>+(5/6)*B$22+(1/6)*B$28</f>
        <v>5.1972053333333323E-2</v>
      </c>
      <c r="C23" s="297">
        <f>+(5/6)*C$22+(1/6)*C$28</f>
        <v>3.6559999999999974E-2</v>
      </c>
      <c r="D23" s="81"/>
      <c r="E23" s="77"/>
      <c r="F23" s="174">
        <f t="shared" si="0"/>
        <v>1.4868462349823863E-2</v>
      </c>
      <c r="G23" s="174"/>
      <c r="H23" s="91">
        <v>2</v>
      </c>
      <c r="I23" s="101"/>
      <c r="J23" s="144">
        <f t="shared" si="1"/>
        <v>1.2945819136148591</v>
      </c>
    </row>
    <row r="24" spans="1:10" ht="14.1" customHeight="1" x14ac:dyDescent="0.2">
      <c r="A24" s="250">
        <f t="shared" si="2"/>
        <v>2024</v>
      </c>
      <c r="B24" s="260">
        <f>+(4/6)*B$22+(2/6)*B$28</f>
        <v>5.1944106666666642E-2</v>
      </c>
      <c r="C24" s="297">
        <f>+(4/6)*C$22+(2/6)*C$28</f>
        <v>3.7119999999999945E-2</v>
      </c>
      <c r="D24" s="81"/>
      <c r="E24" s="81"/>
      <c r="F24" s="174">
        <f t="shared" si="0"/>
        <v>1.429353080324991E-2</v>
      </c>
      <c r="G24" s="174"/>
      <c r="H24" s="97"/>
      <c r="I24" s="96"/>
      <c r="J24" s="144">
        <f t="shared" si="1"/>
        <v>1.3618278146244067</v>
      </c>
    </row>
    <row r="25" spans="1:10" ht="14.1" customHeight="1" x14ac:dyDescent="0.2">
      <c r="A25" s="250">
        <f t="shared" si="2"/>
        <v>2025</v>
      </c>
      <c r="B25" s="260">
        <f>+(3/6)*B$22+(3/6)*B$28</f>
        <v>5.1916159999999961E-2</v>
      </c>
      <c r="C25" s="297">
        <f>+(3/6)*C$22+(3/6)*C$28</f>
        <v>3.7679999999999922E-2</v>
      </c>
      <c r="D25" s="244" t="s">
        <v>61</v>
      </c>
      <c r="E25" s="78"/>
      <c r="F25" s="174">
        <f t="shared" si="0"/>
        <v>1.371921979801094E-2</v>
      </c>
      <c r="G25" s="174"/>
      <c r="H25" s="97"/>
      <c r="I25" s="96"/>
      <c r="J25" s="144">
        <f t="shared" si="1"/>
        <v>1.4325286853408978</v>
      </c>
    </row>
    <row r="26" spans="1:10" ht="14.1" customHeight="1" x14ac:dyDescent="0.2">
      <c r="A26" s="250">
        <f t="shared" si="2"/>
        <v>2026</v>
      </c>
      <c r="B26" s="260">
        <f>+(2/6)*B$22+(4/6)*B$28</f>
        <v>5.1888213333333287E-2</v>
      </c>
      <c r="C26" s="297">
        <f>+(2/6)*C$22+(4/6)*C$28</f>
        <v>3.8239999999999892E-2</v>
      </c>
      <c r="D26" s="245">
        <f>-Input!D11-9</f>
        <v>-2028</v>
      </c>
      <c r="E26" s="77"/>
      <c r="F26" s="174">
        <f t="shared" si="0"/>
        <v>1.3145528329994605E-2</v>
      </c>
      <c r="G26" s="174"/>
      <c r="H26" s="97"/>
      <c r="I26" s="96"/>
      <c r="J26" s="144">
        <f t="shared" si="1"/>
        <v>1.506860039371986</v>
      </c>
    </row>
    <row r="27" spans="1:10" s="77" customFormat="1" ht="14.1" customHeight="1" x14ac:dyDescent="0.2">
      <c r="A27" s="250">
        <f t="shared" si="2"/>
        <v>2027</v>
      </c>
      <c r="B27" s="260">
        <f>+(1/6)*B$22+(5/6)*B$28</f>
        <v>5.1860266666666613E-2</v>
      </c>
      <c r="C27" s="297">
        <f>+(1/6)*C$22+(5/6)*C$28</f>
        <v>3.8799999999999869E-2</v>
      </c>
      <c r="D27" s="246" t="s">
        <v>16</v>
      </c>
      <c r="E27" s="76"/>
      <c r="F27" s="174">
        <f t="shared" si="0"/>
        <v>1.2572455397253268E-2</v>
      </c>
      <c r="G27" s="174"/>
      <c r="H27" s="97"/>
      <c r="I27" s="96"/>
      <c r="J27" s="144">
        <f t="shared" si="1"/>
        <v>1.5850062028431608</v>
      </c>
    </row>
    <row r="28" spans="1:10" s="206" customFormat="1" ht="18" customHeight="1" x14ac:dyDescent="0.25">
      <c r="A28" s="229">
        <f t="shared" si="2"/>
        <v>2028</v>
      </c>
      <c r="B28" s="256">
        <f t="shared" ref="B28:B59" si="3">(1+$A$10)*(1+$A$9)*(1+F28)-1</f>
        <v>5.1832319999999932E-2</v>
      </c>
      <c r="C28" s="230">
        <f t="shared" ref="C28:C59" si="4">(1+$A$10)*(1+$A$9)-1</f>
        <v>3.935999999999984E-2</v>
      </c>
      <c r="D28" s="240">
        <f>Input!H39</f>
        <v>0.20499999999999999</v>
      </c>
      <c r="E28" s="231"/>
      <c r="F28" s="252">
        <f>+A11</f>
        <v>1.2E-2</v>
      </c>
      <c r="G28" s="232"/>
      <c r="H28" s="233">
        <v>0</v>
      </c>
      <c r="I28" s="234">
        <f t="shared" ref="I28:I59" si="5">IF(A28&gt;(A$14-10),(0),(1))</f>
        <v>1</v>
      </c>
      <c r="J28" s="235">
        <f t="shared" si="1"/>
        <v>1.6671607515509124</v>
      </c>
    </row>
    <row r="29" spans="1:10" ht="12.95" customHeight="1" x14ac:dyDescent="0.2">
      <c r="A29" s="250">
        <f t="shared" si="2"/>
        <v>2029</v>
      </c>
      <c r="B29" s="257">
        <f t="shared" si="3"/>
        <v>5.1832319999999932E-2</v>
      </c>
      <c r="C29" s="142">
        <f t="shared" si="4"/>
        <v>3.935999999999984E-2</v>
      </c>
      <c r="D29" s="81">
        <f>+D28*(1+B29)/((1+C29))</f>
        <v>0.20746000000000001</v>
      </c>
      <c r="E29" s="81"/>
      <c r="F29" s="253">
        <f>+$A$11*((1-H29)*(AVERAGE(I28:I29)))</f>
        <v>1.2E-2</v>
      </c>
      <c r="G29" s="120"/>
      <c r="H29" s="99">
        <f t="shared" ref="H29:H60" si="6">IF(D28&gt;A$13,(((D28-A$13)/A$13)))^(1/H$23)</f>
        <v>0</v>
      </c>
      <c r="I29" s="96">
        <f t="shared" si="5"/>
        <v>1</v>
      </c>
      <c r="J29" s="144">
        <f t="shared" si="1"/>
        <v>1.7535735611167396</v>
      </c>
    </row>
    <row r="30" spans="1:10" ht="12.95" customHeight="1" x14ac:dyDescent="0.2">
      <c r="A30" s="250">
        <f t="shared" si="2"/>
        <v>2030</v>
      </c>
      <c r="B30" s="257">
        <f t="shared" si="3"/>
        <v>5.1832319999999932E-2</v>
      </c>
      <c r="C30" s="142">
        <f t="shared" si="4"/>
        <v>3.935999999999984E-2</v>
      </c>
      <c r="D30" s="81">
        <f t="shared" ref="D30:D87" si="7">+D29*(1+B30)/((1+C30))</f>
        <v>0.20994952000000003</v>
      </c>
      <c r="E30" s="81"/>
      <c r="F30" s="253">
        <f>+$A$11*((1-H30)*(AVERAGE(I28:I30)))</f>
        <v>1.2E-2</v>
      </c>
      <c r="G30" s="120"/>
      <c r="H30" s="99">
        <f t="shared" si="6"/>
        <v>0</v>
      </c>
      <c r="I30" s="96">
        <f t="shared" si="5"/>
        <v>1</v>
      </c>
      <c r="J30" s="144">
        <f t="shared" si="1"/>
        <v>1.8444653470800818</v>
      </c>
    </row>
    <row r="31" spans="1:10" ht="12.95" customHeight="1" x14ac:dyDescent="0.2">
      <c r="A31" s="250">
        <f t="shared" si="2"/>
        <v>2031</v>
      </c>
      <c r="B31" s="257">
        <f t="shared" si="3"/>
        <v>5.1832319999999932E-2</v>
      </c>
      <c r="C31" s="142">
        <f t="shared" si="4"/>
        <v>3.935999999999984E-2</v>
      </c>
      <c r="D31" s="81">
        <f t="shared" si="7"/>
        <v>0.21246891424000006</v>
      </c>
      <c r="E31" s="81"/>
      <c r="F31" s="253">
        <f>+$A$11*((1-H31)*(AVERAGE(I28:I31)))</f>
        <v>1.2E-2</v>
      </c>
      <c r="G31" s="120"/>
      <c r="H31" s="99">
        <f t="shared" si="6"/>
        <v>0</v>
      </c>
      <c r="I31" s="96">
        <f t="shared" si="5"/>
        <v>1</v>
      </c>
      <c r="J31" s="144">
        <f t="shared" si="1"/>
        <v>1.9400682651788475</v>
      </c>
    </row>
    <row r="32" spans="1:10" ht="12.95" customHeight="1" x14ac:dyDescent="0.2">
      <c r="A32" s="250">
        <f t="shared" si="2"/>
        <v>2032</v>
      </c>
      <c r="B32" s="257">
        <f t="shared" si="3"/>
        <v>5.1832319999999932E-2</v>
      </c>
      <c r="C32" s="142">
        <f t="shared" si="4"/>
        <v>3.935999999999984E-2</v>
      </c>
      <c r="D32" s="81">
        <f t="shared" si="7"/>
        <v>0.21501854121088007</v>
      </c>
      <c r="E32" s="81"/>
      <c r="F32" s="253">
        <f>+$A$11*((1-H32)*(AVERAGE(I28:I32)))</f>
        <v>1.2E-2</v>
      </c>
      <c r="G32" s="120"/>
      <c r="H32" s="99">
        <f t="shared" si="6"/>
        <v>0</v>
      </c>
      <c r="I32" s="96">
        <f t="shared" si="5"/>
        <v>1</v>
      </c>
      <c r="J32" s="144">
        <f t="shared" si="1"/>
        <v>2.040626504321442</v>
      </c>
    </row>
    <row r="33" spans="1:10" ht="12.95" customHeight="1" x14ac:dyDescent="0.2">
      <c r="A33" s="250">
        <f t="shared" si="2"/>
        <v>2033</v>
      </c>
      <c r="B33" s="257">
        <f t="shared" si="3"/>
        <v>5.1832319999999932E-2</v>
      </c>
      <c r="C33" s="142">
        <f t="shared" si="4"/>
        <v>3.935999999999984E-2</v>
      </c>
      <c r="D33" s="81">
        <f t="shared" si="7"/>
        <v>0.21759876370541065</v>
      </c>
      <c r="E33" s="81"/>
      <c r="F33" s="253">
        <f>+$A$11*((1-H33)*(AVERAGE(I28:I33)))</f>
        <v>1.2E-2</v>
      </c>
      <c r="G33" s="120"/>
      <c r="H33" s="99">
        <f t="shared" si="6"/>
        <v>0</v>
      </c>
      <c r="I33" s="96">
        <f t="shared" si="5"/>
        <v>1</v>
      </c>
      <c r="J33" s="144">
        <f t="shared" si="1"/>
        <v>2.146396910293912</v>
      </c>
    </row>
    <row r="34" spans="1:10" ht="12.95" customHeight="1" x14ac:dyDescent="0.2">
      <c r="A34" s="250">
        <f t="shared" si="2"/>
        <v>2034</v>
      </c>
      <c r="B34" s="257">
        <f t="shared" si="3"/>
        <v>5.1832319999999932E-2</v>
      </c>
      <c r="C34" s="142">
        <f t="shared" si="4"/>
        <v>3.935999999999984E-2</v>
      </c>
      <c r="D34" s="81">
        <f t="shared" si="7"/>
        <v>0.2202099488698756</v>
      </c>
      <c r="E34" s="81"/>
      <c r="F34" s="253">
        <f>+$A$11*((1-H34)*(AVERAGE(I28:I34)))</f>
        <v>1.2E-2</v>
      </c>
      <c r="G34" s="120"/>
      <c r="H34" s="99">
        <f t="shared" si="6"/>
        <v>0</v>
      </c>
      <c r="I34" s="96">
        <f t="shared" si="5"/>
        <v>1</v>
      </c>
      <c r="J34" s="144">
        <f t="shared" si="1"/>
        <v>2.2576496417952772</v>
      </c>
    </row>
    <row r="35" spans="1:10" ht="12.95" customHeight="1" x14ac:dyDescent="0.2">
      <c r="A35" s="250">
        <f t="shared" si="2"/>
        <v>2035</v>
      </c>
      <c r="B35" s="257">
        <f t="shared" si="3"/>
        <v>5.1832319999999932E-2</v>
      </c>
      <c r="C35" s="142">
        <f t="shared" si="4"/>
        <v>3.935999999999984E-2</v>
      </c>
      <c r="D35" s="81">
        <f t="shared" si="7"/>
        <v>0.22285246825631413</v>
      </c>
      <c r="E35" s="81"/>
      <c r="F35" s="253">
        <f>+$A$11*((1-H35)*(AVERAGE(I28:I35)))</f>
        <v>1.2E-2</v>
      </c>
      <c r="G35" s="120"/>
      <c r="H35" s="99">
        <f t="shared" si="6"/>
        <v>0</v>
      </c>
      <c r="I35" s="96">
        <f t="shared" si="5"/>
        <v>1</v>
      </c>
      <c r="J35" s="144">
        <f t="shared" si="1"/>
        <v>2.374668860476695</v>
      </c>
    </row>
    <row r="36" spans="1:10" ht="12.95" customHeight="1" x14ac:dyDescent="0.2">
      <c r="A36" s="250">
        <f t="shared" si="2"/>
        <v>2036</v>
      </c>
      <c r="B36" s="257">
        <f t="shared" si="3"/>
        <v>5.1832319999999932E-2</v>
      </c>
      <c r="C36" s="142">
        <f t="shared" si="4"/>
        <v>3.935999999999984E-2</v>
      </c>
      <c r="D36" s="81">
        <f t="shared" si="7"/>
        <v>0.22552669787538993</v>
      </c>
      <c r="E36" s="81"/>
      <c r="F36" s="253">
        <f>+$A$11*((1-H36)*(AVERAGE(I28:I36)))</f>
        <v>1.2E-2</v>
      </c>
      <c r="G36" s="120"/>
      <c r="H36" s="99">
        <f t="shared" si="6"/>
        <v>0</v>
      </c>
      <c r="I36" s="96">
        <f t="shared" si="5"/>
        <v>1</v>
      </c>
      <c r="J36" s="144">
        <f t="shared" si="1"/>
        <v>2.4977534567469584</v>
      </c>
    </row>
    <row r="37" spans="1:10" ht="12.95" customHeight="1" x14ac:dyDescent="0.2">
      <c r="A37" s="250">
        <f t="shared" si="2"/>
        <v>2037</v>
      </c>
      <c r="B37" s="257">
        <f t="shared" si="3"/>
        <v>5.1832319999999932E-2</v>
      </c>
      <c r="C37" s="142">
        <f t="shared" si="4"/>
        <v>3.935999999999984E-2</v>
      </c>
      <c r="D37" s="81">
        <f t="shared" si="7"/>
        <v>0.22823301824989464</v>
      </c>
      <c r="E37" s="81"/>
      <c r="F37" s="253">
        <f t="shared" ref="F37:F68" si="8">+$A$11*((1-H37)*(AVERAGE(I28:I37)))</f>
        <v>1.2E-2</v>
      </c>
      <c r="G37" s="120"/>
      <c r="H37" s="99">
        <f t="shared" si="6"/>
        <v>0</v>
      </c>
      <c r="I37" s="96">
        <f t="shared" si="5"/>
        <v>1</v>
      </c>
      <c r="J37" s="144">
        <f t="shared" si="1"/>
        <v>2.6272178131981727</v>
      </c>
    </row>
    <row r="38" spans="1:10" ht="12.95" customHeight="1" x14ac:dyDescent="0.2">
      <c r="A38" s="250">
        <f t="shared" si="2"/>
        <v>2038</v>
      </c>
      <c r="B38" s="257">
        <f t="shared" si="3"/>
        <v>5.1832319999999932E-2</v>
      </c>
      <c r="C38" s="142">
        <f t="shared" si="4"/>
        <v>3.935999999999984E-2</v>
      </c>
      <c r="D38" s="81">
        <f t="shared" si="7"/>
        <v>0.23097181446889339</v>
      </c>
      <c r="E38" s="81"/>
      <c r="F38" s="253">
        <f t="shared" si="8"/>
        <v>1.2E-2</v>
      </c>
      <c r="G38" s="120"/>
      <c r="H38" s="99">
        <f t="shared" si="6"/>
        <v>0</v>
      </c>
      <c r="I38" s="96">
        <f t="shared" si="5"/>
        <v>1</v>
      </c>
      <c r="J38" s="144">
        <f t="shared" si="1"/>
        <v>2.7633926076015602</v>
      </c>
    </row>
    <row r="39" spans="1:10" ht="12.95" customHeight="1" x14ac:dyDescent="0.2">
      <c r="A39" s="250">
        <f t="shared" si="2"/>
        <v>2039</v>
      </c>
      <c r="B39" s="257">
        <f t="shared" si="3"/>
        <v>5.1832319999999932E-2</v>
      </c>
      <c r="C39" s="142">
        <f t="shared" si="4"/>
        <v>3.935999999999984E-2</v>
      </c>
      <c r="D39" s="81">
        <f t="shared" si="7"/>
        <v>0.23374347624252012</v>
      </c>
      <c r="E39" s="81"/>
      <c r="F39" s="253">
        <f t="shared" si="8"/>
        <v>1.2E-2</v>
      </c>
      <c r="G39" s="120"/>
      <c r="H39" s="99">
        <f t="shared" si="6"/>
        <v>0</v>
      </c>
      <c r="I39" s="96">
        <f t="shared" si="5"/>
        <v>1</v>
      </c>
      <c r="J39" s="144">
        <f t="shared" si="1"/>
        <v>2.9066256575243985</v>
      </c>
    </row>
    <row r="40" spans="1:10" ht="12.95" customHeight="1" x14ac:dyDescent="0.2">
      <c r="A40" s="250">
        <f t="shared" si="2"/>
        <v>2040</v>
      </c>
      <c r="B40" s="257">
        <f t="shared" si="3"/>
        <v>5.1832319999999932E-2</v>
      </c>
      <c r="C40" s="142">
        <f t="shared" si="4"/>
        <v>3.935999999999984E-2</v>
      </c>
      <c r="D40" s="81">
        <f t="shared" si="7"/>
        <v>0.23654839795743038</v>
      </c>
      <c r="E40" s="81"/>
      <c r="F40" s="253">
        <f t="shared" si="8"/>
        <v>1.2E-2</v>
      </c>
      <c r="G40" s="120"/>
      <c r="H40" s="99">
        <f t="shared" si="6"/>
        <v>0</v>
      </c>
      <c r="I40" s="96">
        <f t="shared" si="5"/>
        <v>1</v>
      </c>
      <c r="J40" s="144">
        <f t="shared" si="1"/>
        <v>3.0572828087254131</v>
      </c>
    </row>
    <row r="41" spans="1:10" ht="12.95" customHeight="1" x14ac:dyDescent="0.2">
      <c r="A41" s="250">
        <f t="shared" si="2"/>
        <v>2041</v>
      </c>
      <c r="B41" s="257">
        <f t="shared" si="3"/>
        <v>5.1832319999999932E-2</v>
      </c>
      <c r="C41" s="142">
        <f t="shared" si="4"/>
        <v>3.935999999999984E-2</v>
      </c>
      <c r="D41" s="81">
        <f t="shared" si="7"/>
        <v>0.23938697873291956</v>
      </c>
      <c r="E41" s="81"/>
      <c r="F41" s="253">
        <f t="shared" si="8"/>
        <v>1.2E-2</v>
      </c>
      <c r="G41" s="120"/>
      <c r="H41" s="99">
        <f t="shared" si="6"/>
        <v>0</v>
      </c>
      <c r="I41" s="96">
        <f t="shared" si="5"/>
        <v>1</v>
      </c>
      <c r="J41" s="144">
        <f t="shared" si="1"/>
        <v>3.2157488695977672</v>
      </c>
    </row>
    <row r="42" spans="1:10" ht="12.95" customHeight="1" x14ac:dyDescent="0.2">
      <c r="A42" s="250">
        <f t="shared" si="2"/>
        <v>2042</v>
      </c>
      <c r="B42" s="257">
        <f t="shared" si="3"/>
        <v>5.1832319999999932E-2</v>
      </c>
      <c r="C42" s="142">
        <f t="shared" si="4"/>
        <v>3.935999999999984E-2</v>
      </c>
      <c r="D42" s="81">
        <f t="shared" si="7"/>
        <v>0.2422596224777146</v>
      </c>
      <c r="E42" s="81"/>
      <c r="F42" s="253">
        <f t="shared" si="8"/>
        <v>1.2E-2</v>
      </c>
      <c r="G42" s="120"/>
      <c r="H42" s="99">
        <f t="shared" si="6"/>
        <v>0</v>
      </c>
      <c r="I42" s="96">
        <f t="shared" si="5"/>
        <v>1</v>
      </c>
      <c r="J42" s="144">
        <f t="shared" si="1"/>
        <v>3.3824285940463965</v>
      </c>
    </row>
    <row r="43" spans="1:10" ht="12.95" customHeight="1" x14ac:dyDescent="0.2">
      <c r="A43" s="250">
        <f t="shared" si="2"/>
        <v>2043</v>
      </c>
      <c r="B43" s="257">
        <f t="shared" si="3"/>
        <v>5.1832319999999932E-2</v>
      </c>
      <c r="C43" s="142">
        <f t="shared" si="4"/>
        <v>3.935999999999984E-2</v>
      </c>
      <c r="D43" s="81">
        <f t="shared" si="7"/>
        <v>0.2451667379474472</v>
      </c>
      <c r="E43" s="81"/>
      <c r="F43" s="253">
        <f t="shared" si="8"/>
        <v>1.2E-2</v>
      </c>
      <c r="G43" s="120"/>
      <c r="H43" s="99">
        <f t="shared" si="6"/>
        <v>0</v>
      </c>
      <c r="I43" s="96">
        <f t="shared" si="5"/>
        <v>1</v>
      </c>
      <c r="J43" s="144">
        <f t="shared" si="1"/>
        <v>3.5577477153101591</v>
      </c>
    </row>
    <row r="44" spans="1:10" ht="12.95" customHeight="1" x14ac:dyDescent="0.2">
      <c r="A44" s="250">
        <f t="shared" si="2"/>
        <v>2044</v>
      </c>
      <c r="B44" s="257">
        <f t="shared" si="3"/>
        <v>5.1832319999999932E-2</v>
      </c>
      <c r="C44" s="142">
        <f t="shared" si="4"/>
        <v>3.935999999999984E-2</v>
      </c>
      <c r="D44" s="81">
        <f t="shared" si="7"/>
        <v>0.24810873880281656</v>
      </c>
      <c r="E44" s="81"/>
      <c r="F44" s="253">
        <f t="shared" si="8"/>
        <v>1.2E-2</v>
      </c>
      <c r="G44" s="120"/>
      <c r="H44" s="200">
        <f t="shared" si="6"/>
        <v>0</v>
      </c>
      <c r="I44" s="96">
        <f t="shared" si="5"/>
        <v>1</v>
      </c>
      <c r="J44" s="144">
        <f t="shared" si="1"/>
        <v>3.7421540333693839</v>
      </c>
    </row>
    <row r="45" spans="1:10" ht="12.95" customHeight="1" x14ac:dyDescent="0.2">
      <c r="A45" s="250">
        <f t="shared" si="2"/>
        <v>2045</v>
      </c>
      <c r="B45" s="257">
        <f t="shared" si="3"/>
        <v>5.1832319999999932E-2</v>
      </c>
      <c r="C45" s="142">
        <f t="shared" si="4"/>
        <v>3.935999999999984E-2</v>
      </c>
      <c r="D45" s="81">
        <f t="shared" si="7"/>
        <v>0.25108604366845033</v>
      </c>
      <c r="E45" s="81"/>
      <c r="F45" s="253">
        <f t="shared" si="8"/>
        <v>1.2E-2</v>
      </c>
      <c r="G45" s="120"/>
      <c r="H45" s="99">
        <f t="shared" si="6"/>
        <v>0</v>
      </c>
      <c r="I45" s="96">
        <f t="shared" si="5"/>
        <v>1</v>
      </c>
      <c r="J45" s="144">
        <f t="shared" si="1"/>
        <v>3.9361185587162764</v>
      </c>
    </row>
    <row r="46" spans="1:10" ht="12.95" customHeight="1" x14ac:dyDescent="0.2">
      <c r="A46" s="250">
        <f t="shared" si="2"/>
        <v>2046</v>
      </c>
      <c r="B46" s="257">
        <f t="shared" si="3"/>
        <v>5.1010264982171094E-2</v>
      </c>
      <c r="C46" s="142">
        <f t="shared" si="4"/>
        <v>3.935999999999984E-2</v>
      </c>
      <c r="D46" s="81">
        <f t="shared" si="7"/>
        <v>0.25390048615427091</v>
      </c>
      <c r="E46" s="81"/>
      <c r="F46" s="253">
        <f t="shared" si="8"/>
        <v>1.1209075760247929E-2</v>
      </c>
      <c r="G46" s="120"/>
      <c r="H46" s="98">
        <f t="shared" si="6"/>
        <v>6.5910353312672559E-2</v>
      </c>
      <c r="I46" s="96">
        <f t="shared" si="5"/>
        <v>1</v>
      </c>
      <c r="J46" s="144">
        <f t="shared" si="1"/>
        <v>4.1369010093976346</v>
      </c>
    </row>
    <row r="47" spans="1:10" ht="12.95" customHeight="1" x14ac:dyDescent="0.2">
      <c r="A47" s="250">
        <f t="shared" si="2"/>
        <v>2047</v>
      </c>
      <c r="B47" s="257">
        <f t="shared" si="3"/>
        <v>5.0274430641065848E-2</v>
      </c>
      <c r="C47" s="142">
        <f t="shared" si="4"/>
        <v>3.935999999999984E-2</v>
      </c>
      <c r="D47" s="81">
        <f t="shared" si="7"/>
        <v>0.25656672234371797</v>
      </c>
      <c r="E47" s="81"/>
      <c r="F47" s="253">
        <f t="shared" si="8"/>
        <v>1.0501107066912369E-2</v>
      </c>
      <c r="G47" s="120"/>
      <c r="H47" s="98">
        <f t="shared" si="6"/>
        <v>0.12490774442396933</v>
      </c>
      <c r="I47" s="96">
        <f t="shared" si="5"/>
        <v>1</v>
      </c>
      <c r="J47" s="144">
        <f t="shared" si="1"/>
        <v>4.3448813522635517</v>
      </c>
    </row>
    <row r="48" spans="1:10" ht="12.95" customHeight="1" x14ac:dyDescent="0.2">
      <c r="A48" s="273">
        <f t="shared" si="2"/>
        <v>2048</v>
      </c>
      <c r="B48" s="258">
        <f t="shared" si="3"/>
        <v>4.9810923229792525E-2</v>
      </c>
      <c r="C48" s="188">
        <f t="shared" si="4"/>
        <v>3.935999999999984E-2</v>
      </c>
      <c r="D48" s="189">
        <f t="shared" si="7"/>
        <v>0.25914653984538605</v>
      </c>
      <c r="E48" s="189"/>
      <c r="F48" s="254">
        <f t="shared" si="8"/>
        <v>1.0055152430142262E-2</v>
      </c>
      <c r="G48" s="190"/>
      <c r="H48" s="191">
        <f t="shared" si="6"/>
        <v>0.16207063082147818</v>
      </c>
      <c r="I48" s="192">
        <f t="shared" si="5"/>
        <v>1</v>
      </c>
      <c r="J48" s="193">
        <f t="shared" si="1"/>
        <v>4.5613039037437089</v>
      </c>
    </row>
    <row r="49" spans="1:10" ht="12.95" customHeight="1" x14ac:dyDescent="0.2">
      <c r="A49" s="250">
        <f t="shared" si="2"/>
        <v>2049</v>
      </c>
      <c r="B49" s="257">
        <f t="shared" si="3"/>
        <v>4.9446675891431813E-2</v>
      </c>
      <c r="C49" s="142">
        <f t="shared" si="4"/>
        <v>3.935999999999984E-2</v>
      </c>
      <c r="D49" s="81">
        <f t="shared" si="7"/>
        <v>0.26166147899621583</v>
      </c>
      <c r="E49" s="81"/>
      <c r="F49" s="253">
        <f t="shared" si="8"/>
        <v>9.7046989411098232E-3</v>
      </c>
      <c r="G49" s="120"/>
      <c r="H49" s="98">
        <f t="shared" si="6"/>
        <v>0.19127508824084802</v>
      </c>
      <c r="I49" s="96">
        <f t="shared" si="5"/>
        <v>1</v>
      </c>
      <c r="J49" s="144">
        <f t="shared" si="1"/>
        <v>4.7868452195144471</v>
      </c>
    </row>
    <row r="50" spans="1:10" ht="12.95" customHeight="1" x14ac:dyDescent="0.2">
      <c r="A50" s="250">
        <f t="shared" si="2"/>
        <v>2050</v>
      </c>
      <c r="B50" s="257">
        <f t="shared" si="3"/>
        <v>4.9138590032454132E-2</v>
      </c>
      <c r="C50" s="142">
        <f t="shared" si="4"/>
        <v>3.935999999999984E-2</v>
      </c>
      <c r="D50" s="81">
        <f t="shared" si="7"/>
        <v>0.26412326348897064</v>
      </c>
      <c r="E50" s="81"/>
      <c r="F50" s="253">
        <f t="shared" si="8"/>
        <v>9.4082801266687187E-3</v>
      </c>
      <c r="G50" s="120"/>
      <c r="H50" s="98">
        <f t="shared" si="6"/>
        <v>0.21597665611094025</v>
      </c>
      <c r="I50" s="96">
        <f t="shared" si="5"/>
        <v>1</v>
      </c>
      <c r="J50" s="144">
        <f t="shared" si="1"/>
        <v>5.0220640443049804</v>
      </c>
    </row>
    <row r="51" spans="1:10" ht="12.95" customHeight="1" x14ac:dyDescent="0.2">
      <c r="A51" s="250">
        <f t="shared" si="2"/>
        <v>2051</v>
      </c>
      <c r="B51" s="257">
        <f t="shared" si="3"/>
        <v>4.886786561997436E-2</v>
      </c>
      <c r="C51" s="142">
        <f t="shared" si="4"/>
        <v>3.935999999999984E-2</v>
      </c>
      <c r="D51" s="81">
        <f t="shared" si="7"/>
        <v>0.26653941236555073</v>
      </c>
      <c r="E51" s="81"/>
      <c r="F51" s="253">
        <f t="shared" si="8"/>
        <v>9.1478079009914004E-3</v>
      </c>
      <c r="G51" s="120"/>
      <c r="H51" s="99">
        <f t="shared" si="6"/>
        <v>0.2376826749173834</v>
      </c>
      <c r="I51" s="96">
        <f t="shared" si="5"/>
        <v>1</v>
      </c>
      <c r="J51" s="144">
        <f t="shared" ref="J51:J82" si="9">(1+B51)*J50</f>
        <v>5.2674815951569816</v>
      </c>
    </row>
    <row r="52" spans="1:10" ht="15.95" customHeight="1" x14ac:dyDescent="0.2">
      <c r="A52" s="250">
        <f t="shared" si="2"/>
        <v>2052</v>
      </c>
      <c r="B52" s="257">
        <f t="shared" si="3"/>
        <v>4.8624298440866021E-2</v>
      </c>
      <c r="C52" s="142">
        <f t="shared" si="4"/>
        <v>3.935999999999984E-2</v>
      </c>
      <c r="D52" s="81">
        <f t="shared" si="7"/>
        <v>0.26891520194991764</v>
      </c>
      <c r="E52" s="81"/>
      <c r="F52" s="253">
        <f t="shared" si="8"/>
        <v>8.9134644789736796E-3</v>
      </c>
      <c r="G52" s="120"/>
      <c r="H52" s="99">
        <f t="shared" si="6"/>
        <v>0.25721129341886007</v>
      </c>
      <c r="I52" s="96">
        <f t="shared" si="5"/>
        <v>1</v>
      </c>
      <c r="J52" s="144">
        <f t="shared" si="9"/>
        <v>5.5236091922716639</v>
      </c>
    </row>
    <row r="53" spans="1:10" ht="12.95" customHeight="1" x14ac:dyDescent="0.2">
      <c r="A53" s="250">
        <f t="shared" si="2"/>
        <v>2053</v>
      </c>
      <c r="B53" s="257">
        <f t="shared" si="3"/>
        <v>4.8401620084577379E-2</v>
      </c>
      <c r="C53" s="142">
        <f t="shared" si="4"/>
        <v>3.935999999999984E-2</v>
      </c>
      <c r="D53" s="81">
        <f t="shared" si="7"/>
        <v>0.27125455413876332</v>
      </c>
      <c r="E53" s="81"/>
      <c r="F53" s="253">
        <f t="shared" si="8"/>
        <v>8.6992188313745247E-3</v>
      </c>
      <c r="G53" s="120"/>
      <c r="H53" s="98">
        <f t="shared" si="6"/>
        <v>0.27506509738545626</v>
      </c>
      <c r="I53" s="96">
        <f t="shared" si="5"/>
        <v>1</v>
      </c>
      <c r="J53" s="144">
        <f t="shared" si="9"/>
        <v>5.790960825891676</v>
      </c>
    </row>
    <row r="54" spans="1:10" ht="12.95" customHeight="1" x14ac:dyDescent="0.2">
      <c r="A54" s="250">
        <f t="shared" si="2"/>
        <v>2054</v>
      </c>
      <c r="B54" s="257">
        <f t="shared" si="3"/>
        <v>4.8195655474595922E-2</v>
      </c>
      <c r="C54" s="142">
        <f t="shared" si="4"/>
        <v>3.935999999999984E-2</v>
      </c>
      <c r="D54" s="81">
        <f t="shared" si="7"/>
        <v>0.27356050374841279</v>
      </c>
      <c r="E54" s="81"/>
      <c r="F54" s="253">
        <f t="shared" si="8"/>
        <v>8.5010539895666211E-3</v>
      </c>
      <c r="G54" s="120"/>
      <c r="H54" s="98">
        <f t="shared" si="6"/>
        <v>0.29157883420278169</v>
      </c>
      <c r="I54" s="96">
        <f t="shared" si="5"/>
        <v>1</v>
      </c>
      <c r="J54" s="144">
        <f t="shared" si="9"/>
        <v>6.0700599787232328</v>
      </c>
    </row>
    <row r="55" spans="1:10" ht="12.95" customHeight="1" x14ac:dyDescent="0.2">
      <c r="A55" s="250">
        <f t="shared" si="2"/>
        <v>2055</v>
      </c>
      <c r="B55" s="257">
        <f t="shared" si="3"/>
        <v>4.8003459650632685E-2</v>
      </c>
      <c r="C55" s="142">
        <f t="shared" si="4"/>
        <v>3.935999999999984E-2</v>
      </c>
      <c r="D55" s="81">
        <f t="shared" si="7"/>
        <v>0.27583547024332911</v>
      </c>
      <c r="E55" s="81"/>
      <c r="F55" s="253">
        <f t="shared" si="8"/>
        <v>8.3161365173115114E-3</v>
      </c>
      <c r="G55" s="120"/>
      <c r="H55" s="98">
        <f t="shared" si="6"/>
        <v>0.30698862355737411</v>
      </c>
      <c r="I55" s="96">
        <f t="shared" si="5"/>
        <v>1</v>
      </c>
      <c r="J55" s="144">
        <f t="shared" si="9"/>
        <v>6.3614438579887942</v>
      </c>
    </row>
    <row r="56" spans="1:10" ht="12.95" customHeight="1" x14ac:dyDescent="0.2">
      <c r="A56" s="250">
        <f t="shared" si="2"/>
        <v>2056</v>
      </c>
      <c r="B56" s="257">
        <f t="shared" si="3"/>
        <v>4.7822864239029705E-2</v>
      </c>
      <c r="C56" s="142">
        <f t="shared" si="4"/>
        <v>3.935999999999984E-2</v>
      </c>
      <c r="D56" s="81">
        <f t="shared" si="7"/>
        <v>0.27808142750258313</v>
      </c>
      <c r="E56" s="81"/>
      <c r="F56" s="253">
        <f t="shared" si="8"/>
        <v>8.1423801560861955E-3</v>
      </c>
      <c r="G56" s="120"/>
      <c r="H56" s="98">
        <f t="shared" si="6"/>
        <v>0.32146832032615036</v>
      </c>
      <c r="I56" s="96">
        <f t="shared" si="5"/>
        <v>1</v>
      </c>
      <c r="J56" s="144">
        <f t="shared" si="9"/>
        <v>6.6656663239736016</v>
      </c>
    </row>
    <row r="57" spans="1:10" ht="12.95" customHeight="1" x14ac:dyDescent="0.2">
      <c r="A57" s="250">
        <f t="shared" si="2"/>
        <v>2057</v>
      </c>
      <c r="B57" s="257">
        <f t="shared" si="3"/>
        <v>4.7652218462983065E-2</v>
      </c>
      <c r="C57" s="142">
        <f t="shared" si="4"/>
        <v>3.935999999999984E-2</v>
      </c>
      <c r="D57" s="81">
        <f t="shared" si="7"/>
        <v>0.28030001581399561</v>
      </c>
      <c r="E57" s="81"/>
      <c r="F57" s="253">
        <f t="shared" si="8"/>
        <v>7.978196643110471E-3</v>
      </c>
      <c r="G57" s="120"/>
      <c r="H57" s="98">
        <f t="shared" si="6"/>
        <v>0.33515027974079409</v>
      </c>
      <c r="I57" s="96">
        <f t="shared" si="5"/>
        <v>1</v>
      </c>
      <c r="J57" s="144">
        <f t="shared" si="9"/>
        <v>6.9833001118449411</v>
      </c>
    </row>
    <row r="58" spans="1:10" ht="12.95" customHeight="1" x14ac:dyDescent="0.2">
      <c r="A58" s="250">
        <f t="shared" si="2"/>
        <v>2058</v>
      </c>
      <c r="B58" s="257">
        <f t="shared" si="3"/>
        <v>4.749023152769416E-2</v>
      </c>
      <c r="C58" s="142">
        <f t="shared" si="4"/>
        <v>3.935999999999984E-2</v>
      </c>
      <c r="D58" s="81">
        <f t="shared" si="7"/>
        <v>0.28249261897919742</v>
      </c>
      <c r="E58" s="81"/>
      <c r="F58" s="253">
        <f t="shared" si="8"/>
        <v>7.8223440652847604E-3</v>
      </c>
      <c r="G58" s="120"/>
      <c r="H58" s="99">
        <f t="shared" si="6"/>
        <v>0.34813799455960337</v>
      </c>
      <c r="I58" s="96">
        <f t="shared" si="5"/>
        <v>1</v>
      </c>
      <c r="J58" s="144">
        <f t="shared" si="9"/>
        <v>7.3149386509838301</v>
      </c>
    </row>
    <row r="59" spans="1:10" ht="12.95" customHeight="1" x14ac:dyDescent="0.2">
      <c r="A59" s="250">
        <f t="shared" si="2"/>
        <v>2059</v>
      </c>
      <c r="B59" s="257">
        <f t="shared" si="3"/>
        <v>4.733587174901821E-2</v>
      </c>
      <c r="C59" s="142">
        <f t="shared" si="4"/>
        <v>3.935999999999984E-2</v>
      </c>
      <c r="D59" s="81">
        <f t="shared" si="7"/>
        <v>0.28466041925919894</v>
      </c>
      <c r="E59" s="81"/>
      <c r="F59" s="253">
        <f t="shared" si="8"/>
        <v>7.6738298077840585E-3</v>
      </c>
      <c r="G59" s="120"/>
      <c r="H59" s="98">
        <f t="shared" si="6"/>
        <v>0.36051418268466179</v>
      </c>
      <c r="I59" s="96">
        <f t="shared" si="5"/>
        <v>1</v>
      </c>
      <c r="J59" s="144">
        <f t="shared" si="9"/>
        <v>7.661197648818737</v>
      </c>
    </row>
    <row r="60" spans="1:10" ht="12.95" customHeight="1" x14ac:dyDescent="0.2">
      <c r="A60" s="250">
        <f t="shared" si="2"/>
        <v>2060</v>
      </c>
      <c r="B60" s="257">
        <f t="shared" ref="B60:B91" si="10">(1+$A$10)*(1+$A$9)*(1+F60)-1</f>
        <v>4.7188299304384618E-2</v>
      </c>
      <c r="C60" s="142">
        <f t="shared" ref="C60:C91" si="11">(1+$A$10)*(1+$A$9)-1</f>
        <v>3.935999999999984E-2</v>
      </c>
      <c r="D60" s="81">
        <f t="shared" si="7"/>
        <v>0.28680443765712904</v>
      </c>
      <c r="E60" s="81"/>
      <c r="F60" s="253">
        <f t="shared" si="8"/>
        <v>7.5318458516632856E-3</v>
      </c>
      <c r="G60" s="120"/>
      <c r="H60" s="98">
        <f t="shared" si="6"/>
        <v>0.3723461790280595</v>
      </c>
      <c r="I60" s="96">
        <f t="shared" ref="I60:I91" si="12">IF(A60&gt;(A$14-10),(0),(1))</f>
        <v>1</v>
      </c>
      <c r="J60" s="144">
        <f t="shared" si="9"/>
        <v>8.0227165365012425</v>
      </c>
    </row>
    <row r="61" spans="1:10" ht="12.95" customHeight="1" x14ac:dyDescent="0.2">
      <c r="A61" s="250">
        <f t="shared" si="2"/>
        <v>2061</v>
      </c>
      <c r="B61" s="257">
        <f t="shared" si="10"/>
        <v>4.704681985394199E-2</v>
      </c>
      <c r="C61" s="142">
        <f t="shared" si="11"/>
        <v>3.935999999999984E-2</v>
      </c>
      <c r="D61" s="81">
        <f t="shared" si="7"/>
        <v>0.28892556416342285</v>
      </c>
      <c r="E61" s="81"/>
      <c r="F61" s="253">
        <f t="shared" si="8"/>
        <v>7.3957241513451519E-3</v>
      </c>
      <c r="G61" s="120"/>
      <c r="H61" s="98">
        <f t="shared" ref="H61:H92" si="13">IF(D60&gt;A$13,(((D60-A$13)/A$13)))^(1/H$23)</f>
        <v>0.38368965405457073</v>
      </c>
      <c r="I61" s="96">
        <f t="shared" si="12"/>
        <v>1</v>
      </c>
      <c r="J61" s="144">
        <f t="shared" si="9"/>
        <v>8.4001598361332572</v>
      </c>
    </row>
    <row r="62" spans="1:10" ht="12.95" customHeight="1" x14ac:dyDescent="0.2">
      <c r="A62" s="250">
        <f t="shared" si="2"/>
        <v>2062</v>
      </c>
      <c r="B62" s="257">
        <f t="shared" si="10"/>
        <v>4.6910851627972594E-2</v>
      </c>
      <c r="C62" s="142">
        <f t="shared" si="11"/>
        <v>3.935999999999984E-2</v>
      </c>
      <c r="D62" s="81">
        <f t="shared" si="7"/>
        <v>0.2910245809300161</v>
      </c>
      <c r="E62" s="81"/>
      <c r="F62" s="253">
        <f t="shared" si="8"/>
        <v>7.2649049684159906E-3</v>
      </c>
      <c r="G62" s="120"/>
      <c r="H62" s="98">
        <f t="shared" si="13"/>
        <v>0.39459125263200073</v>
      </c>
      <c r="I62" s="96">
        <f t="shared" si="12"/>
        <v>1</v>
      </c>
      <c r="J62" s="144">
        <f t="shared" si="9"/>
        <v>8.7942184878573588</v>
      </c>
    </row>
    <row r="63" spans="1:10" ht="12.95" customHeight="1" x14ac:dyDescent="0.2">
      <c r="A63" s="250">
        <f t="shared" si="2"/>
        <v>2063</v>
      </c>
      <c r="B63" s="257">
        <f t="shared" si="10"/>
        <v>4.6779901492938869E-2</v>
      </c>
      <c r="C63" s="142">
        <f t="shared" si="11"/>
        <v>3.935999999999984E-2</v>
      </c>
      <c r="D63" s="81">
        <f t="shared" si="7"/>
        <v>0.29310218033977264</v>
      </c>
      <c r="E63" s="81"/>
      <c r="F63" s="253">
        <f t="shared" si="8"/>
        <v>7.1389138440376039E-3</v>
      </c>
      <c r="G63" s="120"/>
      <c r="H63" s="99">
        <f t="shared" si="13"/>
        <v>0.40509051299686638</v>
      </c>
      <c r="I63" s="96">
        <f t="shared" si="12"/>
        <v>1</v>
      </c>
      <c r="J63" s="144">
        <f t="shared" si="9"/>
        <v>9.2056111624267078</v>
      </c>
    </row>
    <row r="64" spans="1:10" ht="12.95" customHeight="1" x14ac:dyDescent="0.2">
      <c r="A64" s="250">
        <f t="shared" si="2"/>
        <v>2064</v>
      </c>
      <c r="B64" s="257">
        <f t="shared" si="10"/>
        <v>4.6653547174927867E-2</v>
      </c>
      <c r="C64" s="142">
        <f t="shared" si="11"/>
        <v>3.935999999999984E-2</v>
      </c>
      <c r="D64" s="81">
        <f t="shared" si="7"/>
        <v>0.29515897931162305</v>
      </c>
      <c r="E64" s="81"/>
      <c r="F64" s="253">
        <f t="shared" si="8"/>
        <v>7.0173444955817944E-3</v>
      </c>
      <c r="G64" s="120"/>
      <c r="H64" s="98">
        <f t="shared" si="13"/>
        <v>0.41522129203485048</v>
      </c>
      <c r="I64" s="96">
        <f t="shared" si="12"/>
        <v>1</v>
      </c>
      <c r="J64" s="144">
        <f t="shared" si="9"/>
        <v>9.6350855770670254</v>
      </c>
    </row>
    <row r="65" spans="1:10" ht="12.95" customHeight="1" x14ac:dyDescent="0.2">
      <c r="A65" s="250">
        <f t="shared" si="2"/>
        <v>2065</v>
      </c>
      <c r="B65" s="257">
        <f t="shared" si="10"/>
        <v>4.6531423810194594E-2</v>
      </c>
      <c r="C65" s="142">
        <f t="shared" si="11"/>
        <v>3.935999999999984E-2</v>
      </c>
      <c r="D65" s="81">
        <f t="shared" si="7"/>
        <v>0.29719553077793709</v>
      </c>
      <c r="E65" s="81"/>
      <c r="F65" s="253">
        <f t="shared" si="8"/>
        <v>6.8998458764959981E-3</v>
      </c>
      <c r="G65" s="120"/>
      <c r="H65" s="98">
        <f t="shared" si="13"/>
        <v>0.42501284362533354</v>
      </c>
      <c r="I65" s="96">
        <f t="shared" si="12"/>
        <v>1</v>
      </c>
      <c r="J65" s="144">
        <f t="shared" si="9"/>
        <v>10.083419827501025</v>
      </c>
    </row>
    <row r="66" spans="1:10" ht="12.95" customHeight="1" x14ac:dyDescent="0.2">
      <c r="A66" s="250">
        <f t="shared" si="2"/>
        <v>2066</v>
      </c>
      <c r="B66" s="257">
        <f t="shared" si="10"/>
        <v>4.5707892242155879E-2</v>
      </c>
      <c r="C66" s="142">
        <f t="shared" si="11"/>
        <v>3.935999999999984E-2</v>
      </c>
      <c r="D66" s="81">
        <f t="shared" si="7"/>
        <v>0.29901065278015837</v>
      </c>
      <c r="E66" s="81"/>
      <c r="F66" s="253">
        <f t="shared" si="8"/>
        <v>6.107501002690109E-3</v>
      </c>
      <c r="G66" s="120"/>
      <c r="H66" s="98">
        <f t="shared" si="13"/>
        <v>0.43449064789906394</v>
      </c>
      <c r="I66" s="96">
        <f t="shared" si="12"/>
        <v>0</v>
      </c>
      <c r="J66" s="144">
        <f t="shared" si="9"/>
        <v>10.54431169440886</v>
      </c>
    </row>
    <row r="67" spans="1:10" ht="12.95" customHeight="1" x14ac:dyDescent="0.2">
      <c r="A67" s="250">
        <f t="shared" si="2"/>
        <v>2067</v>
      </c>
      <c r="B67" s="257">
        <f t="shared" si="10"/>
        <v>4.4919990690682976E-2</v>
      </c>
      <c r="C67" s="142">
        <f t="shared" si="11"/>
        <v>3.935999999999984E-2</v>
      </c>
      <c r="D67" s="81">
        <f t="shared" si="7"/>
        <v>0.30061019138648609</v>
      </c>
      <c r="E67" s="81"/>
      <c r="F67" s="253">
        <f t="shared" si="8"/>
        <v>5.3494368560298294E-3</v>
      </c>
      <c r="G67" s="120"/>
      <c r="H67" s="98">
        <f t="shared" si="13"/>
        <v>0.44276699416355947</v>
      </c>
      <c r="I67" s="96">
        <f t="shared" si="12"/>
        <v>0</v>
      </c>
      <c r="J67" s="144">
        <f t="shared" si="9"/>
        <v>11.017962077561366</v>
      </c>
    </row>
    <row r="68" spans="1:10" s="82" customFormat="1" ht="12.95" customHeight="1" x14ac:dyDescent="0.2">
      <c r="A68" s="273">
        <f t="shared" si="2"/>
        <v>2068</v>
      </c>
      <c r="B68" s="258">
        <f t="shared" si="10"/>
        <v>4.4162417857300351E-2</v>
      </c>
      <c r="C68" s="188">
        <f t="shared" si="11"/>
        <v>3.935999999999984E-2</v>
      </c>
      <c r="D68" s="189">
        <f t="shared" si="7"/>
        <v>0.30199917667666559</v>
      </c>
      <c r="E68" s="189"/>
      <c r="F68" s="254">
        <f t="shared" si="8"/>
        <v>4.6205528953401345E-3</v>
      </c>
      <c r="G68" s="190"/>
      <c r="H68" s="191">
        <f t="shared" si="13"/>
        <v>0.44993417912617439</v>
      </c>
      <c r="I68" s="192">
        <f t="shared" si="12"/>
        <v>0</v>
      </c>
      <c r="J68" s="193">
        <f t="shared" si="9"/>
        <v>11.504541922766521</v>
      </c>
    </row>
    <row r="69" spans="1:10" s="82" customFormat="1" ht="12.95" customHeight="1" x14ac:dyDescent="0.2">
      <c r="A69" s="250">
        <f t="shared" si="2"/>
        <v>2069</v>
      </c>
      <c r="B69" s="257">
        <f t="shared" si="10"/>
        <v>4.3430467157067554E-2</v>
      </c>
      <c r="C69" s="142">
        <f t="shared" si="11"/>
        <v>3.935999999999984E-2</v>
      </c>
      <c r="D69" s="81">
        <f t="shared" si="7"/>
        <v>0.30318190232526071</v>
      </c>
      <c r="E69" s="81"/>
      <c r="F69" s="253">
        <f t="shared" ref="F69:F98" si="14">+$A$11*((1-H69)*(AVERAGE(I60:I69)))</f>
        <v>3.9163207715013672E-3</v>
      </c>
      <c r="G69" s="120"/>
      <c r="H69" s="99">
        <f t="shared" si="13"/>
        <v>0.45606655951369901</v>
      </c>
      <c r="I69" s="96">
        <f t="shared" si="12"/>
        <v>0</v>
      </c>
      <c r="J69" s="144">
        <f t="shared" si="9"/>
        <v>12.004189552900339</v>
      </c>
    </row>
    <row r="70" spans="1:10" s="82" customFormat="1" ht="12.95" customHeight="1" x14ac:dyDescent="0.2">
      <c r="A70" s="250">
        <f t="shared" si="2"/>
        <v>2070</v>
      </c>
      <c r="B70" s="257">
        <f t="shared" si="10"/>
        <v>4.271989312974056E-2</v>
      </c>
      <c r="C70" s="142">
        <f t="shared" si="11"/>
        <v>3.935999999999984E-2</v>
      </c>
      <c r="D70" s="81">
        <f t="shared" si="7"/>
        <v>0.30416198505952446</v>
      </c>
      <c r="E70" s="81"/>
      <c r="F70" s="253">
        <f t="shared" si="14"/>
        <v>3.2326557975492927E-3</v>
      </c>
      <c r="G70" s="120"/>
      <c r="H70" s="99">
        <f t="shared" si="13"/>
        <v>0.46122403374178456</v>
      </c>
      <c r="I70" s="96">
        <f t="shared" si="12"/>
        <v>0</v>
      </c>
      <c r="J70" s="144">
        <f t="shared" si="9"/>
        <v>12.51700724770939</v>
      </c>
    </row>
    <row r="71" spans="1:10" s="82" customFormat="1" ht="12.95" customHeight="1" x14ac:dyDescent="0.2">
      <c r="A71" s="250">
        <f t="shared" si="2"/>
        <v>2071</v>
      </c>
      <c r="B71" s="257">
        <f t="shared" si="10"/>
        <v>4.2026808751403077E-2</v>
      </c>
      <c r="C71" s="142">
        <f t="shared" si="11"/>
        <v>3.935999999999984E-2</v>
      </c>
      <c r="D71" s="81">
        <f t="shared" si="7"/>
        <v>0.30494240940104322</v>
      </c>
      <c r="E71" s="81"/>
      <c r="F71" s="253">
        <f t="shared" si="14"/>
        <v>2.5658181490563993E-3</v>
      </c>
      <c r="G71" s="120"/>
      <c r="H71" s="99">
        <f t="shared" si="13"/>
        <v>0.46545455227991683</v>
      </c>
      <c r="I71" s="96">
        <f t="shared" si="12"/>
        <v>0</v>
      </c>
      <c r="J71" s="144">
        <f t="shared" si="9"/>
        <v>13.043057117448798</v>
      </c>
    </row>
    <row r="72" spans="1:10" s="82" customFormat="1" ht="12.95" customHeight="1" x14ac:dyDescent="0.2">
      <c r="A72" s="250">
        <f t="shared" si="2"/>
        <v>2072</v>
      </c>
      <c r="B72" s="257">
        <f t="shared" si="10"/>
        <v>4.1347604089550183E-2</v>
      </c>
      <c r="C72" s="142">
        <f t="shared" si="11"/>
        <v>3.935999999999984E-2</v>
      </c>
      <c r="D72" s="81">
        <f t="shared" si="7"/>
        <v>0.30552556132145853</v>
      </c>
      <c r="E72" s="81"/>
      <c r="F72" s="253">
        <f t="shared" si="14"/>
        <v>1.9123345997058303E-3</v>
      </c>
      <c r="G72" s="120"/>
      <c r="H72" s="99">
        <f t="shared" si="13"/>
        <v>0.4687959445261583</v>
      </c>
      <c r="I72" s="96">
        <f t="shared" si="12"/>
        <v>0</v>
      </c>
      <c r="J72" s="144">
        <f t="shared" si="9"/>
        <v>13.582356279258461</v>
      </c>
    </row>
    <row r="73" spans="1:10" s="82" customFormat="1" ht="12.95" customHeight="1" x14ac:dyDescent="0.2">
      <c r="A73" s="250">
        <f t="shared" si="2"/>
        <v>2073</v>
      </c>
      <c r="B73" s="257">
        <f t="shared" si="10"/>
        <v>4.0678879868718543E-2</v>
      </c>
      <c r="C73" s="142">
        <f t="shared" si="11"/>
        <v>3.935999999999984E-2</v>
      </c>
      <c r="D73" s="81">
        <f t="shared" si="7"/>
        <v>0.30591325327824526</v>
      </c>
      <c r="E73" s="81"/>
      <c r="F73" s="253">
        <f t="shared" si="14"/>
        <v>1.2689346027543744E-3</v>
      </c>
      <c r="G73" s="120"/>
      <c r="H73" s="99">
        <f t="shared" si="13"/>
        <v>0.47127724885234396</v>
      </c>
      <c r="I73" s="96">
        <f t="shared" si="12"/>
        <v>0</v>
      </c>
      <c r="J73" s="144">
        <f t="shared" si="9"/>
        <v>14.13487131867655</v>
      </c>
    </row>
    <row r="74" spans="1:10" ht="12.95" customHeight="1" x14ac:dyDescent="0.2">
      <c r="A74" s="250">
        <f t="shared" si="2"/>
        <v>2074</v>
      </c>
      <c r="B74" s="257">
        <f t="shared" si="10"/>
        <v>4.0017391455675844E-2</v>
      </c>
      <c r="C74" s="142">
        <f t="shared" si="11"/>
        <v>3.935999999999984E-2</v>
      </c>
      <c r="D74" s="81">
        <f t="shared" si="7"/>
        <v>0.30610674230888257</v>
      </c>
      <c r="E74" s="81"/>
      <c r="F74" s="253">
        <f t="shared" si="14"/>
        <v>6.3249639747161722E-4</v>
      </c>
      <c r="G74" s="120"/>
      <c r="H74" s="98">
        <f t="shared" si="13"/>
        <v>0.47291966877365232</v>
      </c>
      <c r="I74" s="96">
        <f t="shared" si="12"/>
        <v>0</v>
      </c>
      <c r="J74" s="144">
        <f t="shared" si="9"/>
        <v>14.700511997411635</v>
      </c>
    </row>
    <row r="75" spans="1:10" ht="12.95" customHeight="1" x14ac:dyDescent="0.2">
      <c r="A75" s="250">
        <f t="shared" si="2"/>
        <v>2075</v>
      </c>
      <c r="B75" s="257">
        <f t="shared" si="10"/>
        <v>3.935999999999984E-2</v>
      </c>
      <c r="C75" s="142">
        <f t="shared" si="11"/>
        <v>3.935999999999984E-2</v>
      </c>
      <c r="D75" s="81">
        <f t="shared" si="7"/>
        <v>0.30610674230888257</v>
      </c>
      <c r="E75" s="81"/>
      <c r="F75" s="253">
        <f t="shared" si="14"/>
        <v>0</v>
      </c>
      <c r="G75" s="120"/>
      <c r="H75" s="98">
        <f t="shared" si="13"/>
        <v>0.47373723648825655</v>
      </c>
      <c r="I75" s="96">
        <f t="shared" si="12"/>
        <v>0</v>
      </c>
      <c r="J75" s="144">
        <f t="shared" si="9"/>
        <v>15.279124149629755</v>
      </c>
    </row>
    <row r="76" spans="1:10" ht="12.95" customHeight="1" x14ac:dyDescent="0.2">
      <c r="A76" s="251">
        <f t="shared" si="2"/>
        <v>2076</v>
      </c>
      <c r="B76" s="258">
        <f t="shared" si="10"/>
        <v>3.935999999999984E-2</v>
      </c>
      <c r="C76" s="188">
        <f t="shared" si="11"/>
        <v>3.935999999999984E-2</v>
      </c>
      <c r="D76" s="189">
        <f t="shared" si="7"/>
        <v>0.30610674230888257</v>
      </c>
      <c r="E76" s="189"/>
      <c r="F76" s="254">
        <f t="shared" si="14"/>
        <v>0</v>
      </c>
      <c r="G76" s="190"/>
      <c r="H76" s="191">
        <f t="shared" si="13"/>
        <v>0.47373723648825655</v>
      </c>
      <c r="I76" s="192">
        <f t="shared" si="12"/>
        <v>0</v>
      </c>
      <c r="J76" s="193">
        <f t="shared" si="9"/>
        <v>15.880510476159181</v>
      </c>
    </row>
    <row r="77" spans="1:10" ht="17.100000000000001" customHeight="1" x14ac:dyDescent="0.2">
      <c r="A77" s="250">
        <f t="shared" si="2"/>
        <v>2077</v>
      </c>
      <c r="B77" s="257">
        <f t="shared" si="10"/>
        <v>3.935999999999984E-2</v>
      </c>
      <c r="C77" s="142">
        <f t="shared" si="11"/>
        <v>3.935999999999984E-2</v>
      </c>
      <c r="D77" s="81">
        <f t="shared" si="7"/>
        <v>0.30610674230888257</v>
      </c>
      <c r="E77" s="81"/>
      <c r="F77" s="253">
        <f t="shared" si="14"/>
        <v>0</v>
      </c>
      <c r="G77" s="120"/>
      <c r="H77" s="99">
        <f t="shared" si="13"/>
        <v>0.47373723648825655</v>
      </c>
      <c r="I77" s="96">
        <f t="shared" si="12"/>
        <v>0</v>
      </c>
      <c r="J77" s="144">
        <f t="shared" si="9"/>
        <v>16.505567368500802</v>
      </c>
    </row>
    <row r="78" spans="1:10" ht="12" customHeight="1" collapsed="1" x14ac:dyDescent="0.2">
      <c r="A78" s="250">
        <f t="shared" si="2"/>
        <v>2078</v>
      </c>
      <c r="B78" s="257">
        <f t="shared" si="10"/>
        <v>3.935999999999984E-2</v>
      </c>
      <c r="C78" s="142">
        <f t="shared" si="11"/>
        <v>3.935999999999984E-2</v>
      </c>
      <c r="D78" s="81">
        <f t="shared" si="7"/>
        <v>0.30610674230888257</v>
      </c>
      <c r="E78" s="81"/>
      <c r="F78" s="253">
        <f t="shared" si="14"/>
        <v>0</v>
      </c>
      <c r="G78" s="120"/>
      <c r="H78" s="98">
        <f t="shared" si="13"/>
        <v>0.47373723648825655</v>
      </c>
      <c r="I78" s="96">
        <f t="shared" si="12"/>
        <v>0</v>
      </c>
      <c r="J78" s="144">
        <f t="shared" si="9"/>
        <v>17.155226500124993</v>
      </c>
    </row>
    <row r="79" spans="1:10" ht="12" customHeight="1" x14ac:dyDescent="0.2">
      <c r="A79" s="250">
        <f t="shared" si="2"/>
        <v>2079</v>
      </c>
      <c r="B79" s="257">
        <f t="shared" si="10"/>
        <v>3.935999999999984E-2</v>
      </c>
      <c r="C79" s="142">
        <f t="shared" si="11"/>
        <v>3.935999999999984E-2</v>
      </c>
      <c r="D79" s="81">
        <f t="shared" si="7"/>
        <v>0.30610674230888257</v>
      </c>
      <c r="E79" s="81"/>
      <c r="F79" s="253">
        <f t="shared" si="14"/>
        <v>0</v>
      </c>
      <c r="G79" s="120"/>
      <c r="H79" s="98">
        <f t="shared" si="13"/>
        <v>0.47373723648825655</v>
      </c>
      <c r="I79" s="96">
        <f t="shared" si="12"/>
        <v>0</v>
      </c>
      <c r="J79" s="144">
        <f t="shared" si="9"/>
        <v>17.83045621516991</v>
      </c>
    </row>
    <row r="80" spans="1:10" ht="12" customHeight="1" x14ac:dyDescent="0.2">
      <c r="A80" s="250">
        <f t="shared" si="2"/>
        <v>2080</v>
      </c>
      <c r="B80" s="257">
        <f t="shared" si="10"/>
        <v>3.935999999999984E-2</v>
      </c>
      <c r="C80" s="142">
        <f t="shared" si="11"/>
        <v>3.935999999999984E-2</v>
      </c>
      <c r="D80" s="81">
        <f t="shared" si="7"/>
        <v>0.30610674230888257</v>
      </c>
      <c r="E80" s="81"/>
      <c r="F80" s="253">
        <f t="shared" si="14"/>
        <v>0</v>
      </c>
      <c r="G80" s="120"/>
      <c r="H80" s="98">
        <f t="shared" si="13"/>
        <v>0.47373723648825655</v>
      </c>
      <c r="I80" s="96">
        <f t="shared" si="12"/>
        <v>0</v>
      </c>
      <c r="J80" s="144">
        <f t="shared" si="9"/>
        <v>18.532262971798996</v>
      </c>
    </row>
    <row r="81" spans="1:10" ht="12" customHeight="1" x14ac:dyDescent="0.2">
      <c r="A81" s="250">
        <f t="shared" si="2"/>
        <v>2081</v>
      </c>
      <c r="B81" s="257">
        <f t="shared" si="10"/>
        <v>3.935999999999984E-2</v>
      </c>
      <c r="C81" s="142">
        <f t="shared" si="11"/>
        <v>3.935999999999984E-2</v>
      </c>
      <c r="D81" s="81">
        <f t="shared" si="7"/>
        <v>0.30610674230888257</v>
      </c>
      <c r="E81" s="81"/>
      <c r="F81" s="253">
        <f t="shared" si="14"/>
        <v>0</v>
      </c>
      <c r="G81" s="120"/>
      <c r="H81" s="98">
        <f t="shared" si="13"/>
        <v>0.47373723648825655</v>
      </c>
      <c r="I81" s="96">
        <f t="shared" si="12"/>
        <v>0</v>
      </c>
      <c r="J81" s="144">
        <f t="shared" si="9"/>
        <v>19.261692842369001</v>
      </c>
    </row>
    <row r="82" spans="1:10" ht="12" customHeight="1" x14ac:dyDescent="0.2">
      <c r="A82" s="250">
        <f t="shared" si="2"/>
        <v>2082</v>
      </c>
      <c r="B82" s="257">
        <f t="shared" si="10"/>
        <v>3.935999999999984E-2</v>
      </c>
      <c r="C82" s="142">
        <f t="shared" si="11"/>
        <v>3.935999999999984E-2</v>
      </c>
      <c r="D82" s="81">
        <f t="shared" si="7"/>
        <v>0.30610674230888257</v>
      </c>
      <c r="E82" s="81"/>
      <c r="F82" s="253">
        <f t="shared" si="14"/>
        <v>0</v>
      </c>
      <c r="G82" s="120"/>
      <c r="H82" s="98">
        <f t="shared" si="13"/>
        <v>0.47373723648825655</v>
      </c>
      <c r="I82" s="96">
        <f t="shared" si="12"/>
        <v>0</v>
      </c>
      <c r="J82" s="144">
        <f t="shared" si="9"/>
        <v>20.019833072644641</v>
      </c>
    </row>
    <row r="83" spans="1:10" ht="12" customHeight="1" x14ac:dyDescent="0.2">
      <c r="A83" s="250">
        <f t="shared" ref="A83:A98" si="15">+A82+1</f>
        <v>2083</v>
      </c>
      <c r="B83" s="257">
        <f t="shared" si="10"/>
        <v>3.935999999999984E-2</v>
      </c>
      <c r="C83" s="142">
        <f t="shared" si="11"/>
        <v>3.935999999999984E-2</v>
      </c>
      <c r="D83" s="81">
        <f t="shared" si="7"/>
        <v>0.30610674230888257</v>
      </c>
      <c r="E83" s="81"/>
      <c r="F83" s="253">
        <f t="shared" si="14"/>
        <v>0</v>
      </c>
      <c r="G83" s="120"/>
      <c r="H83" s="98">
        <f t="shared" si="13"/>
        <v>0.47373723648825655</v>
      </c>
      <c r="I83" s="96">
        <f t="shared" si="12"/>
        <v>0</v>
      </c>
      <c r="J83" s="144">
        <f t="shared" ref="J83:J98" si="16">(1+B83)*J82</f>
        <v>20.807813702383932</v>
      </c>
    </row>
    <row r="84" spans="1:10" ht="12" customHeight="1" x14ac:dyDescent="0.2">
      <c r="A84" s="250">
        <f t="shared" si="15"/>
        <v>2084</v>
      </c>
      <c r="B84" s="257">
        <f t="shared" si="10"/>
        <v>3.935999999999984E-2</v>
      </c>
      <c r="C84" s="142">
        <f t="shared" si="11"/>
        <v>3.935999999999984E-2</v>
      </c>
      <c r="D84" s="81">
        <f t="shared" si="7"/>
        <v>0.30610674230888257</v>
      </c>
      <c r="E84" s="81"/>
      <c r="F84" s="253">
        <f t="shared" si="14"/>
        <v>0</v>
      </c>
      <c r="G84" s="120"/>
      <c r="H84" s="98">
        <f t="shared" si="13"/>
        <v>0.47373723648825655</v>
      </c>
      <c r="I84" s="96">
        <f t="shared" si="12"/>
        <v>0</v>
      </c>
      <c r="J84" s="144">
        <f t="shared" si="16"/>
        <v>21.626809249709758</v>
      </c>
    </row>
    <row r="85" spans="1:10" ht="12" customHeight="1" x14ac:dyDescent="0.2">
      <c r="A85" s="250">
        <f t="shared" si="15"/>
        <v>2085</v>
      </c>
      <c r="B85" s="257">
        <f t="shared" si="10"/>
        <v>3.935999999999984E-2</v>
      </c>
      <c r="C85" s="142">
        <f t="shared" si="11"/>
        <v>3.935999999999984E-2</v>
      </c>
      <c r="D85" s="81">
        <f t="shared" si="7"/>
        <v>0.30610674230888257</v>
      </c>
      <c r="E85" s="81"/>
      <c r="F85" s="253">
        <f t="shared" si="14"/>
        <v>0</v>
      </c>
      <c r="G85" s="120"/>
      <c r="H85" s="98">
        <f t="shared" si="13"/>
        <v>0.47373723648825655</v>
      </c>
      <c r="I85" s="96">
        <f t="shared" si="12"/>
        <v>0</v>
      </c>
      <c r="J85" s="144">
        <f t="shared" si="16"/>
        <v>22.478040461778331</v>
      </c>
    </row>
    <row r="86" spans="1:10" ht="12" customHeight="1" x14ac:dyDescent="0.2">
      <c r="A86" s="250">
        <f t="shared" si="15"/>
        <v>2086</v>
      </c>
      <c r="B86" s="257">
        <f t="shared" si="10"/>
        <v>3.935999999999984E-2</v>
      </c>
      <c r="C86" s="142">
        <f t="shared" si="11"/>
        <v>3.935999999999984E-2</v>
      </c>
      <c r="D86" s="81">
        <f t="shared" si="7"/>
        <v>0.30610674230888257</v>
      </c>
      <c r="E86" s="81"/>
      <c r="F86" s="253">
        <f t="shared" si="14"/>
        <v>0</v>
      </c>
      <c r="G86" s="120"/>
      <c r="H86" s="98">
        <f t="shared" si="13"/>
        <v>0.47373723648825655</v>
      </c>
      <c r="I86" s="96">
        <f t="shared" si="12"/>
        <v>0</v>
      </c>
      <c r="J86" s="144">
        <f t="shared" si="16"/>
        <v>23.362776134353922</v>
      </c>
    </row>
    <row r="87" spans="1:10" ht="12" customHeight="1" x14ac:dyDescent="0.2">
      <c r="A87" s="250">
        <f t="shared" si="15"/>
        <v>2087</v>
      </c>
      <c r="B87" s="257">
        <f t="shared" si="10"/>
        <v>3.935999999999984E-2</v>
      </c>
      <c r="C87" s="142">
        <f t="shared" si="11"/>
        <v>3.935999999999984E-2</v>
      </c>
      <c r="D87" s="81">
        <f t="shared" si="7"/>
        <v>0.30610674230888257</v>
      </c>
      <c r="E87" s="81"/>
      <c r="F87" s="253">
        <f t="shared" si="14"/>
        <v>0</v>
      </c>
      <c r="G87" s="120"/>
      <c r="H87" s="98">
        <f t="shared" si="13"/>
        <v>0.47373723648825655</v>
      </c>
      <c r="I87" s="96">
        <f t="shared" si="12"/>
        <v>0</v>
      </c>
      <c r="J87" s="144">
        <f t="shared" si="16"/>
        <v>24.282335003002089</v>
      </c>
    </row>
    <row r="88" spans="1:10" ht="12" customHeight="1" x14ac:dyDescent="0.2">
      <c r="A88" s="250">
        <f t="shared" si="15"/>
        <v>2088</v>
      </c>
      <c r="B88" s="257">
        <f t="shared" si="10"/>
        <v>3.935999999999984E-2</v>
      </c>
      <c r="C88" s="142">
        <f t="shared" si="11"/>
        <v>3.935999999999984E-2</v>
      </c>
      <c r="D88" s="81">
        <f t="shared" ref="D88:D98" si="17">+D87*(1+B88)/((1+C88))</f>
        <v>0.30610674230888257</v>
      </c>
      <c r="E88" s="81"/>
      <c r="F88" s="253">
        <f t="shared" si="14"/>
        <v>0</v>
      </c>
      <c r="G88" s="120"/>
      <c r="H88" s="98">
        <f t="shared" si="13"/>
        <v>0.47373723648825655</v>
      </c>
      <c r="I88" s="96">
        <f t="shared" si="12"/>
        <v>0</v>
      </c>
      <c r="J88" s="144">
        <f t="shared" si="16"/>
        <v>25.238087708720247</v>
      </c>
    </row>
    <row r="89" spans="1:10" ht="12" customHeight="1" x14ac:dyDescent="0.2">
      <c r="A89" s="250">
        <f t="shared" si="15"/>
        <v>2089</v>
      </c>
      <c r="B89" s="257">
        <f t="shared" si="10"/>
        <v>3.935999999999984E-2</v>
      </c>
      <c r="C89" s="142">
        <f t="shared" si="11"/>
        <v>3.935999999999984E-2</v>
      </c>
      <c r="D89" s="81">
        <f t="shared" si="17"/>
        <v>0.30610674230888257</v>
      </c>
      <c r="E89" s="81"/>
      <c r="F89" s="253">
        <f t="shared" si="14"/>
        <v>0</v>
      </c>
      <c r="G89" s="120"/>
      <c r="H89" s="98">
        <f t="shared" si="13"/>
        <v>0.47373723648825655</v>
      </c>
      <c r="I89" s="96">
        <f t="shared" si="12"/>
        <v>0</v>
      </c>
      <c r="J89" s="144">
        <f t="shared" si="16"/>
        <v>26.231458840935471</v>
      </c>
    </row>
    <row r="90" spans="1:10" ht="12" customHeight="1" x14ac:dyDescent="0.2">
      <c r="A90" s="250">
        <f t="shared" si="15"/>
        <v>2090</v>
      </c>
      <c r="B90" s="257">
        <f t="shared" si="10"/>
        <v>3.935999999999984E-2</v>
      </c>
      <c r="C90" s="142">
        <f t="shared" si="11"/>
        <v>3.935999999999984E-2</v>
      </c>
      <c r="D90" s="81">
        <f t="shared" si="17"/>
        <v>0.30610674230888257</v>
      </c>
      <c r="E90" s="81"/>
      <c r="F90" s="253">
        <f t="shared" si="14"/>
        <v>0</v>
      </c>
      <c r="G90" s="120"/>
      <c r="H90" s="98">
        <f t="shared" si="13"/>
        <v>0.47373723648825655</v>
      </c>
      <c r="I90" s="96">
        <f t="shared" si="12"/>
        <v>0</v>
      </c>
      <c r="J90" s="144">
        <f t="shared" si="16"/>
        <v>27.263929060914688</v>
      </c>
    </row>
    <row r="91" spans="1:10" ht="12" customHeight="1" x14ac:dyDescent="0.2">
      <c r="A91" s="250">
        <f t="shared" si="15"/>
        <v>2091</v>
      </c>
      <c r="B91" s="257">
        <f t="shared" si="10"/>
        <v>3.935999999999984E-2</v>
      </c>
      <c r="C91" s="142">
        <f t="shared" si="11"/>
        <v>3.935999999999984E-2</v>
      </c>
      <c r="D91" s="81">
        <f t="shared" si="17"/>
        <v>0.30610674230888257</v>
      </c>
      <c r="E91" s="81"/>
      <c r="F91" s="253">
        <f t="shared" si="14"/>
        <v>0</v>
      </c>
      <c r="G91" s="120"/>
      <c r="H91" s="98">
        <f t="shared" si="13"/>
        <v>0.47373723648825655</v>
      </c>
      <c r="I91" s="96">
        <f t="shared" si="12"/>
        <v>0</v>
      </c>
      <c r="J91" s="144">
        <f t="shared" si="16"/>
        <v>28.337037308752286</v>
      </c>
    </row>
    <row r="92" spans="1:10" ht="12" customHeight="1" x14ac:dyDescent="0.2">
      <c r="A92" s="250">
        <f t="shared" si="15"/>
        <v>2092</v>
      </c>
      <c r="B92" s="257">
        <f t="shared" ref="B92:B98" si="18">(1+$A$10)*(1+$A$9)*(1+F92)-1</f>
        <v>3.935999999999984E-2</v>
      </c>
      <c r="C92" s="142">
        <f t="shared" ref="C92:C98" si="19">(1+$A$10)*(1+$A$9)-1</f>
        <v>3.935999999999984E-2</v>
      </c>
      <c r="D92" s="81">
        <f t="shared" si="17"/>
        <v>0.30610674230888257</v>
      </c>
      <c r="E92" s="81"/>
      <c r="F92" s="253">
        <f t="shared" si="14"/>
        <v>0</v>
      </c>
      <c r="G92" s="120"/>
      <c r="H92" s="98">
        <f t="shared" si="13"/>
        <v>0.47373723648825655</v>
      </c>
      <c r="I92" s="96">
        <f t="shared" ref="I92:I98" si="20">IF(A92&gt;(A$14-10),(0),(1))</f>
        <v>0</v>
      </c>
      <c r="J92" s="144">
        <f t="shared" si="16"/>
        <v>29.452383097224772</v>
      </c>
    </row>
    <row r="93" spans="1:10" ht="12" customHeight="1" x14ac:dyDescent="0.2">
      <c r="A93" s="250">
        <f t="shared" si="15"/>
        <v>2093</v>
      </c>
      <c r="B93" s="257">
        <f t="shared" si="18"/>
        <v>3.935999999999984E-2</v>
      </c>
      <c r="C93" s="142">
        <f t="shared" si="19"/>
        <v>3.935999999999984E-2</v>
      </c>
      <c r="D93" s="81">
        <f t="shared" si="17"/>
        <v>0.30610674230888257</v>
      </c>
      <c r="E93" s="81"/>
      <c r="F93" s="253">
        <f t="shared" si="14"/>
        <v>0</v>
      </c>
      <c r="G93" s="120"/>
      <c r="H93" s="99">
        <f t="shared" ref="H93:H98" si="21">IF(D92&gt;A$13,(((D92-A$13)/A$13)))^(1/H$23)</f>
        <v>0.47373723648825655</v>
      </c>
      <c r="I93" s="96">
        <f t="shared" si="20"/>
        <v>0</v>
      </c>
      <c r="J93" s="144">
        <f t="shared" si="16"/>
        <v>30.611628895931535</v>
      </c>
    </row>
    <row r="94" spans="1:10" ht="12" customHeight="1" x14ac:dyDescent="0.2">
      <c r="A94" s="250">
        <f t="shared" si="15"/>
        <v>2094</v>
      </c>
      <c r="B94" s="257">
        <f t="shared" si="18"/>
        <v>3.935999999999984E-2</v>
      </c>
      <c r="C94" s="142">
        <f t="shared" si="19"/>
        <v>3.935999999999984E-2</v>
      </c>
      <c r="D94" s="81">
        <f t="shared" si="17"/>
        <v>0.30610674230888257</v>
      </c>
      <c r="E94" s="81"/>
      <c r="F94" s="253">
        <f t="shared" si="14"/>
        <v>0</v>
      </c>
      <c r="G94" s="120"/>
      <c r="H94" s="99">
        <f t="shared" si="21"/>
        <v>0.47373723648825655</v>
      </c>
      <c r="I94" s="96">
        <f t="shared" si="20"/>
        <v>0</v>
      </c>
      <c r="J94" s="144">
        <f t="shared" si="16"/>
        <v>31.816502609275396</v>
      </c>
    </row>
    <row r="95" spans="1:10" ht="12" customHeight="1" x14ac:dyDescent="0.2">
      <c r="A95" s="250">
        <f t="shared" si="15"/>
        <v>2095</v>
      </c>
      <c r="B95" s="257">
        <f t="shared" si="18"/>
        <v>3.935999999999984E-2</v>
      </c>
      <c r="C95" s="142">
        <f t="shared" si="19"/>
        <v>3.935999999999984E-2</v>
      </c>
      <c r="D95" s="81">
        <f t="shared" si="17"/>
        <v>0.30610674230888257</v>
      </c>
      <c r="E95" s="81"/>
      <c r="F95" s="253">
        <f t="shared" si="14"/>
        <v>0</v>
      </c>
      <c r="G95" s="120"/>
      <c r="H95" s="99">
        <f t="shared" si="21"/>
        <v>0.47373723648825655</v>
      </c>
      <c r="I95" s="96">
        <f t="shared" si="20"/>
        <v>0</v>
      </c>
      <c r="J95" s="144">
        <f t="shared" si="16"/>
        <v>33.068800151976468</v>
      </c>
    </row>
    <row r="96" spans="1:10" ht="12" customHeight="1" x14ac:dyDescent="0.2">
      <c r="A96" s="250">
        <f t="shared" si="15"/>
        <v>2096</v>
      </c>
      <c r="B96" s="257">
        <f t="shared" si="18"/>
        <v>3.935999999999984E-2</v>
      </c>
      <c r="C96" s="142">
        <f t="shared" si="19"/>
        <v>3.935999999999984E-2</v>
      </c>
      <c r="D96" s="81">
        <f t="shared" si="17"/>
        <v>0.30610674230888257</v>
      </c>
      <c r="E96" s="81"/>
      <c r="F96" s="253">
        <f t="shared" si="14"/>
        <v>0</v>
      </c>
      <c r="G96" s="120"/>
      <c r="H96" s="99">
        <f t="shared" si="21"/>
        <v>0.47373723648825655</v>
      </c>
      <c r="I96" s="96">
        <f t="shared" si="20"/>
        <v>0</v>
      </c>
      <c r="J96" s="144">
        <f t="shared" si="16"/>
        <v>34.370388125958257</v>
      </c>
    </row>
    <row r="97" spans="1:10" ht="12" customHeight="1" x14ac:dyDescent="0.2">
      <c r="A97" s="250">
        <f t="shared" si="15"/>
        <v>2097</v>
      </c>
      <c r="B97" s="257">
        <f t="shared" si="18"/>
        <v>3.935999999999984E-2</v>
      </c>
      <c r="C97" s="142">
        <f t="shared" si="19"/>
        <v>3.935999999999984E-2</v>
      </c>
      <c r="D97" s="81">
        <f t="shared" si="17"/>
        <v>0.30610674230888257</v>
      </c>
      <c r="E97" s="81"/>
      <c r="F97" s="253">
        <f t="shared" si="14"/>
        <v>0</v>
      </c>
      <c r="G97" s="120"/>
      <c r="H97" s="99">
        <f t="shared" si="21"/>
        <v>0.47373723648825655</v>
      </c>
      <c r="I97" s="96">
        <f t="shared" si="20"/>
        <v>0</v>
      </c>
      <c r="J97" s="144">
        <f t="shared" si="16"/>
        <v>35.723206602595965</v>
      </c>
    </row>
    <row r="98" spans="1:10" ht="12" customHeight="1" x14ac:dyDescent="0.2">
      <c r="A98" s="139">
        <f t="shared" si="15"/>
        <v>2098</v>
      </c>
      <c r="B98" s="259">
        <f t="shared" si="18"/>
        <v>3.935999999999984E-2</v>
      </c>
      <c r="C98" s="143">
        <f t="shared" si="19"/>
        <v>3.935999999999984E-2</v>
      </c>
      <c r="D98" s="135">
        <f t="shared" si="17"/>
        <v>0.30610674230888257</v>
      </c>
      <c r="E98" s="135"/>
      <c r="F98" s="255">
        <f t="shared" si="14"/>
        <v>0</v>
      </c>
      <c r="G98" s="136"/>
      <c r="H98" s="137">
        <f t="shared" si="21"/>
        <v>0.47373723648825655</v>
      </c>
      <c r="I98" s="138">
        <f t="shared" si="20"/>
        <v>0</v>
      </c>
      <c r="J98" s="187">
        <f t="shared" si="16"/>
        <v>37.129272014474139</v>
      </c>
    </row>
  </sheetData>
  <sheetProtection algorithmName="SHA-512" hashValue="SS70XPlVVyRDmRQ1SR81sQS3CfdNWbOd+2c2lePYfaJSsuMkdF4Sx0A1g1hDItAZP8uMPOKdFNnu9uGDs7MWjA==" saltValue="qZdjaeQZw7QGLnm7SCmb/Q==" spinCount="100000" sheet="1" objects="1" scenarios="1"/>
  <mergeCells count="5">
    <mergeCell ref="A1:K1"/>
    <mergeCell ref="A2:K2"/>
    <mergeCell ref="A3:K3"/>
    <mergeCell ref="A4:K4"/>
    <mergeCell ref="A5:K5"/>
  </mergeCells>
  <phoneticPr fontId="4" type="noConversion"/>
  <pageMargins left="0.75" right="0.75" top="1" bottom="1" header="0.5" footer="0.5"/>
  <pageSetup scale="10"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Intro</vt:lpstr>
      <vt:lpstr>Input</vt:lpstr>
      <vt:lpstr>Output</vt:lpstr>
      <vt:lpstr>P matrix</vt:lpstr>
      <vt:lpstr>'P matrix'!Print_Area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 Getzen</dc:creator>
  <cp:lastModifiedBy>Administrator</cp:lastModifiedBy>
  <cp:lastPrinted>2017-08-01T13:52:29Z</cp:lastPrinted>
  <dcterms:created xsi:type="dcterms:W3CDTF">2014-02-15T15:09:51Z</dcterms:created>
  <dcterms:modified xsi:type="dcterms:W3CDTF">2018-10-17T18:51:54Z</dcterms:modified>
</cp:coreProperties>
</file>